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9302"/>
  <workbookPr/>
  <bookViews>
    <workbookView xWindow="0" yWindow="0" windowWidth="16384" windowHeight="8192" tabRatio="166" activeTab="0"/>
  </bookViews>
  <sheets>
    <sheet name="Sheet1" sheetId="1" r:id="rId3"/>
    <sheet name="Sheet2" sheetId="2" r:id="rId4"/>
    <sheet name="Sheet3" sheetId="3" r:id="rId5"/>
  </sheets>
  <definedNames/>
  <calcPr fullCalcOnLoad="1"/>
</workbook>
</file>

<file path=xl/calcChain.xml><?xml version="1.0" encoding="utf-8"?>
<calcChain xmlns="http://schemas.openxmlformats.org/spreadsheetml/2006/main">
  <c r="AG3" i="1" l="1"/>
</calcChain>
</file>

<file path=xl/sharedStrings.xml><?xml version="1.0" encoding="utf-8"?>
<sst xmlns="http://schemas.openxmlformats.org/spreadsheetml/2006/main" count="3334" uniqueCount="797">
  <si>
    <t>"pure" denotes whatever form it is that I receive the material. It may be a pure chemical compound or a secondary, diluted form for commercial distribution. "original" denotes the first dilution that I create with that material. "master" denotes the 2nd dilution I create with that material. "working" denotes whichever form I use to create my supplements. The working batch may also be the same as the original batch or master batch.</t>
  </si>
  <si>
    <t>coenzyme interactions</t>
  </si>
  <si>
    <t>nutrient per tridiem</t>
  </si>
  <si>
    <t>Nutrient</t>
  </si>
  <si>
    <t xml:space="preserve">
Source</t>
  </si>
  <si>
    <t>compound nutrient only (amu)</t>
  </si>
  <si>
    <t>compound total (amu)</t>
  </si>
  <si>
    <t>proportion of nutrient 
in compound or mixture</t>
  </si>
  <si>
    <t>measured compound or mixture 
density (g/one-eight tsp)</t>
  </si>
  <si>
    <t>Original: nutrient (g)</t>
  </si>
  <si>
    <t>Original: volume of starch 
  in red teaspoons (t)</t>
  </si>
  <si>
    <r>
      <t xml:space="preserve">Original: mass of starch/filler(g) 
  </t>
    </r>
    <r>
      <rPr>
        <b/>
        <i/>
        <sz val="10"/>
        <rFont val="Arial"/>
        <family val="2"/>
      </rPr>
      <t>1 red spoon est. to be 2.7g</t>
    </r>
  </si>
  <si>
    <t>Original: nutrient density in 
compound or mixture (mg/g)</t>
  </si>
  <si>
    <r>
      <t>Original: measured mass (</t>
    </r>
    <r>
      <rPr>
        <b/>
        <i/>
        <sz val="10"/>
        <rFont val="Arial"/>
        <family val="2"/>
      </rPr>
      <t>italics</t>
    </r>
    <r>
      <rPr>
        <b/>
        <sz val="10"/>
        <rFont val="Arial"/>
        <family val="2"/>
      </rPr>
      <t>)
 or mass estimate of 1/8t (g)</t>
    </r>
  </si>
  <si>
    <t>Master: original mix volume 
(1/8t)</t>
  </si>
  <si>
    <r>
      <t xml:space="preserve">Master: mass of original mix (g)
</t>
    </r>
    <r>
      <rPr>
        <b/>
        <i/>
        <sz val="10"/>
        <rFont val="Arial"/>
        <family val="2"/>
      </rPr>
      <t>(1/8t est. to be 400mg)</t>
    </r>
  </si>
  <si>
    <t>Master: starch volume (t)
(in red tsp, ~.84 real t)</t>
  </si>
  <si>
    <r>
      <t xml:space="preserve">Master: starch (g)
  </t>
    </r>
    <r>
      <rPr>
        <b/>
        <i/>
        <sz val="10"/>
        <rFont val="Arial"/>
        <family val="2"/>
      </rPr>
      <t>1 red spoon est to be 2.7g</t>
    </r>
  </si>
  <si>
    <t>Master: nutrient compound
density (µg/g)</t>
  </si>
  <si>
    <t>Master: measured mass or mass 
estimate of 1/8t (g)</t>
  </si>
  <si>
    <t>Working: master numerator (real teaspoons or corrected for use of red teaspoon)</t>
  </si>
  <si>
    <t>Working: master denominator (real t)</t>
  </si>
  <si>
    <t>Working: master mass(g)</t>
  </si>
  <si>
    <t>Working: starch (red t)</t>
  </si>
  <si>
    <t>Working: starch (red t) numerator</t>
  </si>
  <si>
    <t>Working: starch (red t) denominator</t>
  </si>
  <si>
    <t>Working: starch mass(g)</t>
  </si>
  <si>
    <t>Working: nutrient compound density 
(ug/g)</t>
  </si>
  <si>
    <t>Master: calculated mass of 1/8t
 (g / 1/8t )</t>
  </si>
  <si>
    <t>Nutrient in 1/8 real t 
(µg / 1/8t )</t>
  </si>
  <si>
    <t>proportion of 1/8t for 32 pill batch (num)</t>
  </si>
  <si>
    <t>proportion of 1/8t for 32 pill batch ( den)</t>
  </si>
  <si>
    <t>check</t>
  </si>
  <si>
    <t>nutrient
amount
per
day
(1/8t÷32)</t>
  </si>
  <si>
    <t>nutrient
amount
per
tridiem</t>
  </si>
  <si>
    <t>notes</t>
  </si>
  <si>
    <t>Multi mineral pills - 32 pills, 3 taken every tridiem</t>
  </si>
  <si>
    <t>Ca</t>
  </si>
  <si>
    <t>Calcium</t>
  </si>
  <si>
    <r>
      <t>CaCO</t>
    </r>
    <r>
      <rPr>
        <vertAlign val="subscript"/>
        <sz val="10"/>
        <rFont val="Arial"/>
        <family val="2"/>
      </rPr>
      <t>3</t>
    </r>
    <r>
      <rPr>
        <sz val="10"/>
        <rFont val="Arial"/>
        <family val="2"/>
      </rPr>
      <t xml:space="preserve"> - Calcium Carbonate (Spectrum or PureBulk)</t>
    </r>
  </si>
  <si>
    <t>pure is Calcium Carbonate (Spectrum or PureBulk ),no original, no master, working is same as pure</t>
  </si>
  <si>
    <t>µg</t>
  </si>
  <si>
    <t>This can fluctuate based on physical activity—from 48/16 to 64/16</t>
  </si>
  <si>
    <t>Zn</t>
  </si>
  <si>
    <t>Zinc</t>
  </si>
  <si>
    <r>
      <t>C</t>
    </r>
    <r>
      <rPr>
        <vertAlign val="subscript"/>
        <sz val="10"/>
        <rFont val="Arial"/>
        <family val="2"/>
      </rPr>
      <t>12</t>
    </r>
    <r>
      <rPr>
        <sz val="10"/>
        <rFont val="Arial"/>
        <family val="2"/>
      </rPr>
      <t>H</t>
    </r>
    <r>
      <rPr>
        <vertAlign val="subscript"/>
        <sz val="10"/>
        <rFont val="Arial"/>
        <family val="2"/>
      </rPr>
      <t>22</t>
    </r>
    <r>
      <rPr>
        <sz val="10"/>
        <rFont val="Arial"/>
        <family val="2"/>
      </rPr>
      <t>ZnO</t>
    </r>
    <r>
      <rPr>
        <vertAlign val="subscript"/>
        <sz val="10"/>
        <rFont val="Arial"/>
        <family val="2"/>
      </rPr>
      <t>14</t>
    </r>
    <r>
      <rPr>
        <sz val="10"/>
        <rFont val="Arial"/>
        <family val="2"/>
      </rPr>
      <t xml:space="preserve"> - Zinc (II) Gluconate (Spectrum)</t>
    </r>
  </si>
  <si>
    <t>pure is zinc gluconate (spectrum), original is diluted pure, no master, working is diluted original</t>
  </si>
  <si>
    <t>B</t>
  </si>
  <si>
    <t>Boron</t>
  </si>
  <si>
    <t>Bororganic Gly (Swanson)</t>
  </si>
  <si>
    <t>pure is bororganic Gly (6mg boron + 201mg Gly and filler is total of 207mg; 1/8 tsp is .485g), no orig, no master, working is same as pure</t>
  </si>
  <si>
    <t>1 pill is 6mg boron + 201mg Gly and filler is total of 207mg; 1/8 tsp is .485g; for the working batch 34.1 / 16 indicates 5 of the 6mg pills, which is a little more than 2 x 1/8tsp</t>
  </si>
  <si>
    <t>Ge</t>
  </si>
  <si>
    <t>Germanium</t>
  </si>
  <si>
    <r>
      <t>C</t>
    </r>
    <r>
      <rPr>
        <vertAlign val="subscript"/>
        <sz val="10"/>
        <rFont val="Arial"/>
        <family val="2"/>
      </rPr>
      <t>6</t>
    </r>
    <r>
      <rPr>
        <sz val="10"/>
        <rFont val="Arial"/>
        <family val="2"/>
      </rPr>
      <t>H</t>
    </r>
    <r>
      <rPr>
        <vertAlign val="subscript"/>
        <sz val="10"/>
        <rFont val="Arial"/>
        <family val="2"/>
      </rPr>
      <t>10</t>
    </r>
    <r>
      <rPr>
        <sz val="10"/>
        <rFont val="Arial"/>
        <family val="2"/>
      </rPr>
      <t>Ge</t>
    </r>
    <r>
      <rPr>
        <vertAlign val="subscript"/>
        <sz val="10"/>
        <rFont val="Arial"/>
        <family val="2"/>
      </rPr>
      <t>2</t>
    </r>
    <r>
      <rPr>
        <sz val="10"/>
        <rFont val="Arial"/>
        <family val="2"/>
      </rPr>
      <t>O</t>
    </r>
    <r>
      <rPr>
        <vertAlign val="subscript"/>
        <sz val="10"/>
        <rFont val="Arial"/>
        <family val="2"/>
      </rPr>
      <t>7</t>
    </r>
    <r>
      <rPr>
        <sz val="10"/>
        <rFont val="Arial"/>
        <family val="2"/>
      </rPr>
      <t xml:space="preserve"> - Bis-beta carboxyethyl germanium sesquioxide (Jarrow)</t>
    </r>
  </si>
  <si>
    <t>pure is Germanium Bis-Beta Carboxyethyl Germanium Sesquioxide, original is diluted pure, no master, working is same as original</t>
  </si>
  <si>
    <t>I</t>
  </si>
  <si>
    <t>Iodine</t>
  </si>
  <si>
    <t>KI - Potassium Iodide (Spectrum)</t>
  </si>
  <si>
    <t>pure is potassium iodide, original is diluted pure, no master, working is same as original</t>
  </si>
  <si>
    <t>Mg</t>
  </si>
  <si>
    <t>Magnesium</t>
  </si>
  <si>
    <t>MgO (NatureMade Magnesium supplement 250mg)</t>
  </si>
  <si>
    <t>pure is magnesium oxide (1 pill is 250mg magnesium as 415mg magnesium oxide plus 247mg filler (656mg total)), original is 1 pill in starch, no master, working is same as original</t>
  </si>
  <si>
    <t>1 pill is 250mg magnesium as 415mg magnesium oxide plus 247mg filler (656mg total); original is 1 pill in starch</t>
  </si>
  <si>
    <t>Si</t>
  </si>
  <si>
    <t>Silicon</t>
  </si>
  <si>
    <r>
      <t>SiO</t>
    </r>
    <r>
      <rPr>
        <vertAlign val="subscript"/>
        <sz val="10"/>
        <rFont val="Arial"/>
        <family val="2"/>
      </rPr>
      <t>2</t>
    </r>
    <r>
      <rPr>
        <sz val="10"/>
        <rFont val="Arial"/>
        <family val="2"/>
      </rPr>
      <t xml:space="preserve"> - Silicon Dioxide (Spectrum)</t>
    </r>
  </si>
  <si>
    <t>pure is silicon dioxide, original is diluted pure, no master, working is same as original</t>
  </si>
  <si>
    <t>Mn</t>
  </si>
  <si>
    <t>Manganese</t>
  </si>
  <si>
    <r>
      <t>C</t>
    </r>
    <r>
      <rPr>
        <vertAlign val="subscript"/>
        <sz val="10"/>
        <rFont val="Arial"/>
        <family val="2"/>
      </rPr>
      <t>12</t>
    </r>
    <r>
      <rPr>
        <sz val="10"/>
        <rFont val="Arial"/>
        <family val="2"/>
      </rPr>
      <t>H</t>
    </r>
    <r>
      <rPr>
        <vertAlign val="subscript"/>
        <sz val="10"/>
        <rFont val="Arial"/>
        <family val="2"/>
      </rPr>
      <t>22</t>
    </r>
    <r>
      <rPr>
        <sz val="10"/>
        <rFont val="Arial"/>
        <family val="2"/>
      </rPr>
      <t>MnO</t>
    </r>
    <r>
      <rPr>
        <vertAlign val="subscript"/>
        <sz val="10"/>
        <rFont val="Arial"/>
        <family val="2"/>
      </rPr>
      <t>14</t>
    </r>
    <r>
      <rPr>
        <sz val="10"/>
        <rFont val="Arial"/>
        <family val="2"/>
      </rPr>
      <t xml:space="preserve"> - Manganese (II) Gluconate (Spectrum)</t>
    </r>
  </si>
  <si>
    <t>pure is manganese gluconate, original is diluted pure, no master, working is same as original</t>
  </si>
  <si>
    <t>Sn</t>
  </si>
  <si>
    <t>Tin</t>
  </si>
  <si>
    <r>
      <t>SnO</t>
    </r>
    <r>
      <rPr>
        <vertAlign val="subscript"/>
        <sz val="10"/>
        <rFont val="Arial"/>
        <family val="2"/>
      </rPr>
      <t>2</t>
    </r>
    <r>
      <rPr>
        <sz val="10"/>
        <rFont val="Arial"/>
        <family val="2"/>
      </rPr>
      <t xml:space="preserve"> - Tin(IV) oxide (Spectrum)</t>
    </r>
  </si>
  <si>
    <t>pure is tin(IV) oxide (Spectrum), original is diluted pure, no master, working is same as original</t>
  </si>
  <si>
    <t>Cr</t>
  </si>
  <si>
    <t>Chromium</t>
  </si>
  <si>
    <r>
      <t>CrPic</t>
    </r>
    <r>
      <rPr>
        <vertAlign val="subscript"/>
        <sz val="10"/>
        <rFont val="Arial"/>
        <family val="2"/>
      </rPr>
      <t>3</t>
    </r>
    <r>
      <rPr>
        <sz val="10"/>
        <rFont val="Arial"/>
        <family val="2"/>
      </rPr>
      <t xml:space="preserve"> - Chromium(III) Picolinate (WestNutra, Previous sources were Powder City and Spectrum)</t>
    </r>
  </si>
  <si>
    <t>pure is chromium (III) piccolinate, original is diluted pure, no master, working is same as original</t>
  </si>
  <si>
    <t>Br</t>
  </si>
  <si>
    <t>Bromine</t>
  </si>
  <si>
    <t>NaBr -  Sodium Bromide (Spectrum)</t>
  </si>
  <si>
    <t>pure is sodium bromide, original is diluted pure, no master, working is original</t>
  </si>
  <si>
    <t>Cs</t>
  </si>
  <si>
    <t>Cesium</t>
  </si>
  <si>
    <t>CsCl (BioTech Pharmeceutical 100mg cesium chloride, or so it says on the ingredients list. Is it actually 100mg cesium?)</t>
  </si>
  <si>
    <t>pure is pill material (1 pill is 100mg CsCl + 98 mg filler, or maybe it's100mg cesium + 98mg filler), original is diluted pure, no master, working is same as original</t>
  </si>
  <si>
    <t xml:space="preserve">It is unclear whether 1 Cesium Chloride pill is 100mg cesium chloride, 98mg filler (198mg total) or 100mg cesium as cesium chloride. </t>
  </si>
  <si>
    <t>Fe</t>
  </si>
  <si>
    <t>Iron</t>
  </si>
  <si>
    <r>
      <t>C</t>
    </r>
    <r>
      <rPr>
        <vertAlign val="subscript"/>
        <sz val="10"/>
        <rFont val="Arial"/>
        <family val="2"/>
      </rPr>
      <t>12</t>
    </r>
    <r>
      <rPr>
        <sz val="10"/>
        <rFont val="Arial"/>
        <family val="2"/>
      </rPr>
      <t>H</t>
    </r>
    <r>
      <rPr>
        <vertAlign val="subscript"/>
        <sz val="10"/>
        <rFont val="Arial"/>
        <family val="2"/>
      </rPr>
      <t>22</t>
    </r>
    <r>
      <rPr>
        <sz val="10"/>
        <rFont val="Arial"/>
        <family val="2"/>
      </rPr>
      <t>FeO</t>
    </r>
    <r>
      <rPr>
        <vertAlign val="subscript"/>
        <sz val="10"/>
        <rFont val="Arial"/>
        <family val="2"/>
      </rPr>
      <t>14·</t>
    </r>
    <r>
      <rPr>
        <sz val="10"/>
        <rFont val="Arial"/>
        <family val="2"/>
      </rPr>
      <t>2H</t>
    </r>
    <r>
      <rPr>
        <vertAlign val="subscript"/>
        <sz val="10"/>
        <rFont val="Arial"/>
        <family val="2"/>
      </rPr>
      <t>2</t>
    </r>
    <r>
      <rPr>
        <sz val="10"/>
        <rFont val="Arial"/>
        <family val="2"/>
      </rPr>
      <t>0 - Iron Gluconate (Nature's Way Iron Gluconate, presumably dihydrate)</t>
    </r>
  </si>
  <si>
    <t>pure is pill material (1 pill is 18mg iron as 156mg Fe-gluc + 222mg filler = 378mg total; 1/8tsp is 15.3mg Iron as 133mg Fe-gluc + 188mg filler = 321mg total), original is diluted pure, no master, working is same as original</t>
  </si>
  <si>
    <t>1 pill is 18mg iron as 156mg Fe-gluc + 222mg filler(378mg total); 1/8tsp is 15.3mg Iron as 133mg Fe-gluc + 188mg filler = 321mg total</t>
  </si>
  <si>
    <t>Zr</t>
  </si>
  <si>
    <t>Zirconium</t>
  </si>
  <si>
    <r>
      <t>ZrO</t>
    </r>
    <r>
      <rPr>
        <vertAlign val="subscript"/>
        <sz val="10"/>
        <rFont val="Arial"/>
        <family val="2"/>
      </rPr>
      <t xml:space="preserve">2  </t>
    </r>
    <r>
      <rPr>
        <sz val="10"/>
        <rFont val="Arial"/>
        <family val="2"/>
      </rPr>
      <t>- Zirconium oxide (Spectrum)</t>
    </r>
  </si>
  <si>
    <t>pure is ZrO2 compound, original is diluted pure, no master, working is same as original</t>
  </si>
  <si>
    <t>The original batch for the multi-mineral pills is different than the original batch used for IC group</t>
  </si>
  <si>
    <t>Ba</t>
  </si>
  <si>
    <t>Barium</t>
  </si>
  <si>
    <r>
      <t>BaSO</t>
    </r>
    <r>
      <rPr>
        <vertAlign val="subscript"/>
        <sz val="10"/>
        <rFont val="Arial"/>
        <family val="2"/>
      </rPr>
      <t>4</t>
    </r>
    <r>
      <rPr>
        <sz val="10"/>
        <rFont val="Arial"/>
        <family val="2"/>
      </rPr>
      <t xml:space="preserve"> - Barium Sulfate (Spectrum)</t>
    </r>
  </si>
  <si>
    <t>pure is barium sulfate, original is diluted pure, no master, working is diluted original</t>
  </si>
  <si>
    <t>Rb</t>
  </si>
  <si>
    <t>Rubidium</t>
  </si>
  <si>
    <r>
      <t>RbSO</t>
    </r>
    <r>
      <rPr>
        <vertAlign val="subscript"/>
        <sz val="10"/>
        <rFont val="Arial"/>
        <family val="2"/>
      </rPr>
      <t xml:space="preserve">4  </t>
    </r>
    <r>
      <rPr>
        <sz val="10"/>
        <rFont val="Arial"/>
        <family val="2"/>
      </rPr>
      <t>- Rubidium Sulphate (Spectrum)</t>
    </r>
  </si>
  <si>
    <t>pure is rubidium sulfate, original is diluted pure, no master, working is diluted original</t>
  </si>
  <si>
    <t>Rubidum</t>
  </si>
  <si>
    <t>Al</t>
  </si>
  <si>
    <t>Aluminum</t>
  </si>
  <si>
    <r>
      <t>Al</t>
    </r>
    <r>
      <rPr>
        <vertAlign val="subscript"/>
        <sz val="10"/>
        <rFont val="Arial"/>
        <family val="2"/>
      </rPr>
      <t>2</t>
    </r>
    <r>
      <rPr>
        <sz val="10"/>
        <rFont val="Arial"/>
        <family val="2"/>
      </rPr>
      <t>O</t>
    </r>
    <r>
      <rPr>
        <vertAlign val="subscript"/>
        <sz val="10"/>
        <rFont val="Arial"/>
        <family val="2"/>
      </rPr>
      <t>3</t>
    </r>
    <r>
      <rPr>
        <sz val="10"/>
        <rFont val="Arial"/>
        <family val="2"/>
      </rPr>
      <t xml:space="preserve"> - Aluminum(III) oxide (Spectrum)</t>
    </r>
  </si>
  <si>
    <t>pure is Aluminum(III) oxide, original is diluted pure, no master, working is same as original</t>
  </si>
  <si>
    <t>Sr</t>
  </si>
  <si>
    <t>Strontium</t>
  </si>
  <si>
    <t>Strontium Nitrate (10Kµg/mL from High Purity Standards, 1%HNO3)</t>
  </si>
  <si>
    <t>pure is SrNO3 sln, original is pure in starch and evaporated,no master, working is diluted original</t>
  </si>
  <si>
    <t>Mo</t>
  </si>
  <si>
    <t>Molybdenum</t>
  </si>
  <si>
    <t>Molybdenum Amino Acid Chelate (Country Life)</t>
  </si>
  <si>
    <t>pure is pill material (.150mg molybdenum as MoAAchelate + 266mg filler = 266mg total), no original, no master, working is same as pure</t>
  </si>
  <si>
    <t>1 pill is .150mg molybdenum as MoAAchelate + 266mg filler = 266mg total;  3.5 pills x 266mg = 931mg which is approx. 2.5 x 1/8t, which is denoted as 40/16 in formulation.</t>
  </si>
  <si>
    <t>F</t>
  </si>
  <si>
    <t>Fluoride</t>
  </si>
  <si>
    <t>NaF (Loudwolf)</t>
  </si>
  <si>
    <t>pure is sodium fluoride, original is diluted pure, no master, working is diluted original</t>
  </si>
  <si>
    <t>Li</t>
  </si>
  <si>
    <t>Lithium</t>
  </si>
  <si>
    <t>Lithium Orotate Monohydrate by KAL: 1 Lithium Orotate monohydrate pill is .005mg lithium, .125g orotate + hydrate, 147mg filler (total 277mg per pill)</t>
  </si>
  <si>
    <t>pure is 5mg lithium as lithium orotate monohydrate + 272mg filler = 277mg total (KAL) , original is diluted pure, no master, working is same as original</t>
  </si>
  <si>
    <t>V</t>
  </si>
  <si>
    <t>Vanadium</t>
  </si>
  <si>
    <r>
      <t>VOSO</t>
    </r>
    <r>
      <rPr>
        <vertAlign val="subscript"/>
        <sz val="10"/>
        <rFont val="Arial"/>
        <family val="2"/>
      </rPr>
      <t>4</t>
    </r>
    <r>
      <rPr>
        <sz val="10"/>
        <rFont val="Arial"/>
        <family val="2"/>
      </rPr>
      <t>(H</t>
    </r>
    <r>
      <rPr>
        <vertAlign val="subscript"/>
        <sz val="10"/>
        <rFont val="Arial"/>
        <family val="2"/>
      </rPr>
      <t>2</t>
    </r>
    <r>
      <rPr>
        <sz val="10"/>
        <rFont val="Arial"/>
        <family val="2"/>
      </rPr>
      <t>0)</t>
    </r>
    <r>
      <rPr>
        <vertAlign val="subscript"/>
        <sz val="10"/>
        <rFont val="Arial"/>
        <family val="2"/>
      </rPr>
      <t>5</t>
    </r>
    <r>
      <rPr>
        <sz val="10"/>
        <rFont val="Arial"/>
        <family val="2"/>
      </rPr>
      <t xml:space="preserve"> Vanadyl(IV)Sulfate by Country Life</t>
    </r>
  </si>
  <si>
    <t>pure is pill material (.975mg vanadium as 5mg vanadium sulfate with113 mg filler (118mg total)), original is diluted pure, no master, working is same as original</t>
  </si>
  <si>
    <t>1 pill is .975mg vanadium as 5mg vanadium sulfate with113 mg filler (118mg total)</t>
  </si>
  <si>
    <t>La</t>
  </si>
  <si>
    <t>Lanthanum</t>
  </si>
  <si>
    <r>
      <t>La</t>
    </r>
    <r>
      <rPr>
        <vertAlign val="subscript"/>
        <sz val="10"/>
        <rFont val="Arial"/>
        <family val="2"/>
      </rPr>
      <t>2</t>
    </r>
    <r>
      <rPr>
        <sz val="10"/>
        <rFont val="Arial"/>
        <family val="2"/>
      </rPr>
      <t>O</t>
    </r>
    <r>
      <rPr>
        <vertAlign val="subscript"/>
        <sz val="10"/>
        <rFont val="Arial"/>
        <family val="2"/>
      </rPr>
      <t>3</t>
    </r>
    <r>
      <rPr>
        <sz val="10"/>
        <rFont val="Arial"/>
        <family val="2"/>
      </rPr>
      <t xml:space="preserve"> (LabChem Inc 100g)</t>
    </r>
  </si>
  <si>
    <t>pure is La(III)oxide, original is diluted pure, no master, working is diluted orig</t>
  </si>
  <si>
    <t>Nb</t>
  </si>
  <si>
    <t>Niobium</t>
  </si>
  <si>
    <t>NbC (Spectrum)</t>
  </si>
  <si>
    <t>pure is NbC, original is diluted pure, master is diluted original, working is diluted pure - 09/23</t>
  </si>
  <si>
    <t>Ag</t>
  </si>
  <si>
    <t>Silver</t>
  </si>
  <si>
    <t>Colloidal silver (Purest Colloids MesoSilver 20ppm)</t>
  </si>
  <si>
    <t>pure is Purest Colloids MesoSilver 20ppm, original is evaporated product in starch, no master, working is diluted original</t>
  </si>
  <si>
    <t>Y</t>
  </si>
  <si>
    <t>Yttrium</t>
  </si>
  <si>
    <r>
      <t>Y</t>
    </r>
    <r>
      <rPr>
        <vertAlign val="subscript"/>
        <sz val="10"/>
        <rFont val="Arial"/>
        <family val="2"/>
      </rPr>
      <t>2</t>
    </r>
    <r>
      <rPr>
        <sz val="10"/>
        <rFont val="Arial"/>
        <family val="2"/>
      </rPr>
      <t>O</t>
    </r>
    <r>
      <rPr>
        <vertAlign val="subscript"/>
        <sz val="10"/>
        <rFont val="Arial"/>
        <family val="2"/>
      </rPr>
      <t xml:space="preserve">3  </t>
    </r>
    <r>
      <rPr>
        <sz val="10"/>
        <rFont val="Arial"/>
        <family val="2"/>
      </rPr>
      <t>(Spectrum)</t>
    </r>
  </si>
  <si>
    <t>pure is yttrium(III) oxide, original is diluted pure, master is diluted original, working is master</t>
  </si>
  <si>
    <t>Sc</t>
  </si>
  <si>
    <t>Scandium</t>
  </si>
  <si>
    <r>
      <t>Sc</t>
    </r>
    <r>
      <rPr>
        <vertAlign val="subscript"/>
        <sz val="10"/>
        <rFont val="Arial"/>
        <family val="2"/>
      </rPr>
      <t>2</t>
    </r>
    <r>
      <rPr>
        <sz val="10"/>
        <rFont val="Arial"/>
        <family val="2"/>
      </rPr>
      <t>O</t>
    </r>
    <r>
      <rPr>
        <vertAlign val="subscript"/>
        <sz val="10"/>
        <rFont val="Arial"/>
        <family val="2"/>
      </rPr>
      <t>3</t>
    </r>
    <r>
      <rPr>
        <sz val="10"/>
        <rFont val="Arial"/>
        <family val="2"/>
      </rPr>
      <t xml:space="preserve"> -  Scandium(III)oxide (Spectrum)</t>
    </r>
  </si>
  <si>
    <t>pure is Sc2O3 compound, original is diluted pure, no master, working is diluted original</t>
  </si>
  <si>
    <t>original batch was created with low precision</t>
  </si>
  <si>
    <t>Ce</t>
  </si>
  <si>
    <t>Cerium</t>
  </si>
  <si>
    <r>
      <t>CeO</t>
    </r>
    <r>
      <rPr>
        <vertAlign val="subscript"/>
        <sz val="10"/>
        <rFont val="Arial"/>
        <family val="2"/>
      </rPr>
      <t xml:space="preserve">2  </t>
    </r>
    <r>
      <rPr>
        <sz val="10"/>
        <rFont val="Arial"/>
        <family val="2"/>
      </rPr>
      <t>(Spectrum)</t>
    </r>
  </si>
  <si>
    <t>pure is cerium (IV) oxide, original is diluted pure, master(07/07/32) is diluted original, working is diluted master</t>
  </si>
  <si>
    <t>Au</t>
  </si>
  <si>
    <t>Gold</t>
  </si>
  <si>
    <t>Colloidal gold (Purest Colloids MesoGold 20ppm)</t>
  </si>
  <si>
    <t>pure is Purest Colloids MesoGold 20ppm, original is evaporated product in starch, no master, working is diluted original</t>
  </si>
  <si>
    <t>Be</t>
  </si>
  <si>
    <t>Beryllium</t>
  </si>
  <si>
    <t>BeO (Spectrum)</t>
  </si>
  <si>
    <t>pure is beryllium oxide (spectrum), original is diluted pure, master is diluted original, working is diluted master</t>
  </si>
  <si>
    <t>Bi</t>
  </si>
  <si>
    <t>Bismuth</t>
  </si>
  <si>
    <t>Bismuth Subsalicylate (Premier Value)</t>
  </si>
  <si>
    <t>pure is pill material (1 pill is 160mg bismuth + 102mg subsalicylate + 740mg filler = 1002mg total) , original is diluted pill material, master is diluted original, working is diluted master</t>
  </si>
  <si>
    <t>Ga</t>
  </si>
  <si>
    <t>Gallium</t>
  </si>
  <si>
    <r>
      <t>Ga(NO</t>
    </r>
    <r>
      <rPr>
        <vertAlign val="subscript"/>
        <sz val="10"/>
        <rFont val="Arial"/>
        <family val="2"/>
      </rPr>
      <t>3</t>
    </r>
    <r>
      <rPr>
        <sz val="10"/>
        <rFont val="Arial"/>
        <family val="2"/>
      </rPr>
      <t>)</t>
    </r>
    <r>
      <rPr>
        <vertAlign val="subscript"/>
        <sz val="10"/>
        <rFont val="Arial"/>
        <family val="2"/>
      </rPr>
      <t xml:space="preserve">3 </t>
    </r>
    <r>
      <rPr>
        <sz val="10"/>
        <rFont val="Arial"/>
        <family val="2"/>
      </rPr>
      <t>(Spectrum 1000ppm 100mL gallium nitrate in nitric acid)</t>
    </r>
  </si>
  <si>
    <t>pure is Spectrum 1000ppm (~1mg/g sln) gallium nitrate sln, original is evaporated product in starch, master is diluted original, working is diluted master</t>
  </si>
  <si>
    <t>ng</t>
  </si>
  <si>
    <t>Sa</t>
  </si>
  <si>
    <t>Samarium</t>
  </si>
  <si>
    <t>Samarium Citrate/Hydroxide (homemade)</t>
  </si>
  <si>
    <t>pure is samarium metal dissolved in water, original is diluted pure, master is diluted original, working is diluted master</t>
  </si>
  <si>
    <t>Rh</t>
  </si>
  <si>
    <t>Rhodium</t>
  </si>
  <si>
    <t>Rhodium Citrate (homemade from metal sample)</t>
  </si>
  <si>
    <t>pure is a nugget of rhodium, original is ~2mg dissolved in a weakly acidic solution then evaporated in starch which is then crushed, master is diluted original, working is diluted master</t>
  </si>
  <si>
    <t>Nd</t>
  </si>
  <si>
    <t>Neodymium</t>
  </si>
  <si>
    <t>Neodymium oxide (10Kµg/mL from High Purity Standards, 4%HCl)</t>
  </si>
  <si>
    <t>pure is Neodymium oxide (10Kµg/mL from High Purity Standards, 4%HCl), original is pure in starch and then evaporated and crushed, master is diluted original, working is diluted master</t>
  </si>
  <si>
    <t>Er</t>
  </si>
  <si>
    <t>Erbium</t>
  </si>
  <si>
    <t>Erbium Citrate/Hydroxide (homemade)</t>
  </si>
  <si>
    <t>pure is erbium metal dissolved in water, original is diluted pure, master is diluted original, working is diluted master</t>
  </si>
  <si>
    <t>Eu</t>
  </si>
  <si>
    <t>Europium</t>
  </si>
  <si>
    <t>Europium Citrate/Hydroxide (homemade)</t>
  </si>
  <si>
    <t>pure is europium metal dissolved in water, original is diluted pure, master is diluted original, working is diluted master</t>
  </si>
  <si>
    <t>Dy</t>
  </si>
  <si>
    <t>Dysprosium</t>
  </si>
  <si>
    <t>Dysprosium Citrate/Hydroxide (homemade)</t>
  </si>
  <si>
    <t>pure is dysprosium metal dissolved in water, original is diluted pure, master is diluted original, working is diluted master</t>
  </si>
  <si>
    <t>Nutrients in a form that precludes quantification</t>
  </si>
  <si>
    <t>As</t>
  </si>
  <si>
    <t>Arsenic</t>
  </si>
  <si>
    <t>Arsenic Boiron homeopathic 8X (1 pill is considered to be 1mg)</t>
  </si>
  <si>
    <t>pure is pill material (Boiron  original 8X), original is crushed pills in starch, master is diluted original, working is diluted master</t>
  </si>
  <si>
    <t>mAU (1AU=1 pill)</t>
  </si>
  <si>
    <t>Ta</t>
  </si>
  <si>
    <t>Tantalum</t>
  </si>
  <si>
    <t>chives</t>
  </si>
  <si>
    <t>pure is chives, no original, no master, working is same as pure</t>
  </si>
  <si>
    <t>AU (1AU=1mg chives)</t>
  </si>
  <si>
    <t>Tc</t>
  </si>
  <si>
    <t>Technetium</t>
  </si>
  <si>
    <t>dill seed</t>
  </si>
  <si>
    <t>pure is Durkee brand dill seed, original is diluted, no master, working is same as original</t>
  </si>
  <si>
    <t>AU (1AU=1mg dill seed)</t>
  </si>
  <si>
    <t>MACS</t>
  </si>
  <si>
    <t>Mystery Agent Celery Seed</t>
  </si>
  <si>
    <t>celery seed</t>
  </si>
  <si>
    <t>pure is celery seed, no original, no master, working is same as pure</t>
  </si>
  <si>
    <t>AU (1AU=1mg celery seed)</t>
  </si>
  <si>
    <t>Additional nutrients in the multi-mineral pill</t>
  </si>
  <si>
    <t>Ph</t>
  </si>
  <si>
    <t>Phosphoserine</t>
  </si>
  <si>
    <t>Phosphatidyl Serine (Jarrow 100mg)</t>
  </si>
  <si>
    <t>pure is Jarrow phosphatidyl serine pill material, original is one pill in 6t starch, no master, working is same as original</t>
  </si>
  <si>
    <t>(ug)</t>
  </si>
  <si>
    <t>1 phosphatidyl serine pill is 100mg phosphatidyl serine and 300mg filler (400mg total); PtS is included in the MM pill because B6(P)=&gt;Ser has several pathways and the low intensity ones (phosphoserine) are underserved and need to be placed somewhere.</t>
  </si>
  <si>
    <t>nutrient
amount
per
1 day
(1/8t÷16)</t>
  </si>
  <si>
    <t>nutrient
amount
per
three days</t>
  </si>
  <si>
    <t>Bioflavonoids - 16 pills, 1 taken every day</t>
  </si>
  <si>
    <t>Antho1</t>
  </si>
  <si>
    <t>Wild Cherry Extract</t>
  </si>
  <si>
    <t>Wild Cherry Extract (BulkSupplements.com; Wild Cherry Cerasus avium(L.) Moench.) extract from the fruit 100g)</t>
  </si>
  <si>
    <t>pure is Wild Cherry Extract (Bulksupplements.com),original is diluted, no master, working is same as original</t>
  </si>
  <si>
    <t>Antho2</t>
  </si>
  <si>
    <t>Black Cherry Extract</t>
  </si>
  <si>
    <t>Black Cherry Extract (Piping Rock 1400mg Black Cherry (Prunus serotina) (from 350 mg of 4:1 extract) )</t>
  </si>
  <si>
    <t>pure is pill material (Piping Rock 1400mg is actually 350mg 4x conc.), original is diluted pure, no master, working is diluted original</t>
  </si>
  <si>
    <t>Api</t>
  </si>
  <si>
    <t>Apigenin</t>
  </si>
  <si>
    <t>Apigenin(Swanson 50mg)</t>
  </si>
  <si>
    <t>pure is pill material(Swanson Apigenin 50mg), original is diluted pure ,no master, working is diluted original</t>
  </si>
  <si>
    <t>?</t>
  </si>
  <si>
    <t>Fis</t>
  </si>
  <si>
    <t>Fisetin</t>
  </si>
  <si>
    <t>Fisetin(Swanson 100mg from Rhus Succedanea)</t>
  </si>
  <si>
    <t>pure is pill material(Swanson Fisetin 100mg), original is diluted pure, no master, working is diluted original</t>
  </si>
  <si>
    <t>Hes</t>
  </si>
  <si>
    <t>Hesperetin</t>
  </si>
  <si>
    <t>Hesperetin(Swanson 500mg)</t>
  </si>
  <si>
    <t>pure is pill material(Swanson Hesperetin 500mg), original is diluted pure,no master, working is diluted original</t>
  </si>
  <si>
    <t>Lut</t>
  </si>
  <si>
    <t>Luteolin</t>
  </si>
  <si>
    <t>Luteolin(Swanson 50mg + 50mg rutin)</t>
  </si>
  <si>
    <t>pure is pill material(Swanson 50mg + 50mg rutin), original is diluted pure,no master, working is diluted original</t>
  </si>
  <si>
    <t>Que</t>
  </si>
  <si>
    <t>Quercetin</t>
  </si>
  <si>
    <t>Quercetin(MRM 500mg)</t>
  </si>
  <si>
    <t>pure is pill material(MRM 500mg), original is diluted pure,no master, working is diluted original</t>
  </si>
  <si>
    <t>Res</t>
  </si>
  <si>
    <t>Resveratrol</t>
  </si>
  <si>
    <t>Resveratrol (Earth Harmony Naturals 375mg)</t>
  </si>
  <si>
    <t>pure is pill material (1 pill is .180g, of which 100mg is root extract, of which 20mg is resveratrol; .302g per 1/8t), original is diluted pure, master is diluted original, working is diluted master</t>
  </si>
  <si>
    <t>Tridiem estimate from natural Sources</t>
  </si>
  <si>
    <t>Na</t>
  </si>
  <si>
    <t>mg</t>
  </si>
  <si>
    <t>Sodium</t>
  </si>
  <si>
    <t>salt (~6.0g/tridiem)</t>
  </si>
  <si>
    <t>K</t>
  </si>
  <si>
    <t>Potassium</t>
  </si>
  <si>
    <t>apple juice (~.9g/tridiem)</t>
  </si>
  <si>
    <t>Cl</t>
  </si>
  <si>
    <t>Chloride</t>
  </si>
  <si>
    <t>beef (~110g/tridiem)</t>
  </si>
  <si>
    <t>proportion of nutrient 
in compound</t>
  </si>
  <si>
    <t>Original: nutrient 
compound density (mg/g)</t>
  </si>
  <si>
    <t>nutrient
amount
per tridiem
pill</t>
  </si>
  <si>
    <t>Daily amino acid mix</t>
  </si>
  <si>
    <t>Asn</t>
  </si>
  <si>
    <t>Phe</t>
  </si>
  <si>
    <t>Gln</t>
  </si>
  <si>
    <t>Tyr</t>
  </si>
  <si>
    <t>Gly</t>
  </si>
  <si>
    <t>Trp</t>
  </si>
  <si>
    <t>Pro</t>
  </si>
  <si>
    <t>His</t>
  </si>
  <si>
    <t>PG - Phosphate group, 16 pills, 1 taken every tridiem</t>
  </si>
  <si>
    <t>PGA</t>
  </si>
  <si>
    <t>VDrad</t>
  </si>
  <si>
    <t>sec</t>
  </si>
  <si>
    <t>UV radiation (1 second UV = 1.32ng Previtamin D, which can be found in 12.0ng, or .48 IU VD3)</t>
  </si>
  <si>
    <t>Ile</t>
  </si>
  <si>
    <t>PGC</t>
  </si>
  <si>
    <t>P</t>
  </si>
  <si>
    <t>Phosphate</t>
  </si>
  <si>
    <r>
      <t>KH</t>
    </r>
    <r>
      <rPr>
        <vertAlign val="subscript"/>
        <sz val="10"/>
        <rFont val="Arial"/>
        <family val="2"/>
      </rPr>
      <t>2</t>
    </r>
    <r>
      <rPr>
        <sz val="10"/>
        <rFont val="Arial"/>
        <family val="2"/>
      </rPr>
      <t>PO</t>
    </r>
    <r>
      <rPr>
        <vertAlign val="subscript"/>
        <sz val="10"/>
        <rFont val="Arial"/>
        <family val="2"/>
      </rPr>
      <t>4</t>
    </r>
    <r>
      <rPr>
        <sz val="10"/>
        <rFont val="Arial"/>
        <family val="2"/>
      </rPr>
      <t xml:space="preserve"> (Spectrum)</t>
    </r>
  </si>
  <si>
    <t>pure is chemical compound, original is diluted pure, there is no master, working is diluted original</t>
  </si>
  <si>
    <t>Ala (P)</t>
  </si>
  <si>
    <t>Ala</t>
  </si>
  <si>
    <t>Arg (P)</t>
  </si>
  <si>
    <t>Arg</t>
  </si>
  <si>
    <t>Val (P)</t>
  </si>
  <si>
    <t>Val</t>
  </si>
  <si>
    <t>Ile (P)</t>
  </si>
  <si>
    <t>Ser</t>
  </si>
  <si>
    <t>Thr</t>
  </si>
  <si>
    <t>dr</t>
  </si>
  <si>
    <t>Chicken fat (Linoleic acid)</t>
  </si>
  <si>
    <t>Irrad. canola oil (α-Linolenic acid &amp; small amounts of Linoleic acid)</t>
  </si>
  <si>
    <t>Coconut oil (filler)</t>
  </si>
  <si>
    <t>CaG - Calcium group, 16 pills, 1 taken every tridiem</t>
  </si>
  <si>
    <t>CaGA + daily amino acid mix</t>
  </si>
  <si>
    <t>Se</t>
  </si>
  <si>
    <t>Selenium</t>
  </si>
  <si>
    <t>Na₂SeO₃ - Sodium selenite 250ug (Twinlab)</t>
  </si>
  <si>
    <t>pure is pill material(1 pill is.250mg selenium as .543mg sodium selenite with 202 mg filler (203mg total), 1/8tsp is 558mg), original is diluted pure, no master, working is same as original</t>
  </si>
  <si>
    <t>Met(Se)</t>
  </si>
  <si>
    <t>Met</t>
  </si>
  <si>
    <t>CaGB</t>
  </si>
  <si>
    <r>
      <t>CaCO</t>
    </r>
    <r>
      <rPr>
        <vertAlign val="subscript"/>
        <sz val="10"/>
        <rFont val="Arial"/>
        <family val="2"/>
      </rPr>
      <t xml:space="preserve">3 </t>
    </r>
    <r>
      <rPr>
        <sz val="10"/>
        <rFont val="Arial"/>
        <family val="2"/>
      </rPr>
      <t>- calcium carbonate (Spectrum or Purebulk)</t>
    </r>
  </si>
  <si>
    <t>pure is Calcium Carbonate (Spectrum or PureBulk ), original is diluted pure, no master, working is diluted original</t>
  </si>
  <si>
    <t>pure is magnesium oxide (Nature's made, 250mg Mg as 475mg MgO + 247mg filler = 656mg total), original is diluted pure, no master, working is diluted original</t>
  </si>
  <si>
    <t>1 pill is 250mg magnesium as 415mg magnesium oxide plus 247mg filler (656mg total); original is 2 pills in starch</t>
  </si>
  <si>
    <t>Glu</t>
  </si>
  <si>
    <t>Monosodium Glutamate</t>
  </si>
  <si>
    <t>pure is Monosodium Glutamate, original is dilution of pure, no master, working is diluted original</t>
  </si>
  <si>
    <t>Lys(Ca)</t>
  </si>
  <si>
    <t>Leu(Ca)</t>
  </si>
  <si>
    <t>Ile (Ca)</t>
  </si>
  <si>
    <t>Ile(Ca)</t>
  </si>
  <si>
    <t>Thr(Ca)</t>
  </si>
  <si>
    <t>Threonine(Ca)</t>
  </si>
  <si>
    <t>Ala (Ca, Mg, Glu)</t>
  </si>
  <si>
    <t>Arg (Ca)</t>
  </si>
  <si>
    <t>Arg (Ca &amp; Asp)</t>
  </si>
  <si>
    <t>Val(Ca)</t>
  </si>
  <si>
    <t>CaGC</t>
  </si>
  <si>
    <t>pure is SrNO3 sln, original is pure in starch and evaporated, master is diluted original, working is diluted master</t>
  </si>
  <si>
    <t>Val(Ca, Ba)</t>
  </si>
  <si>
    <t>Ile(Ca, Ba)</t>
  </si>
  <si>
    <t>Arg (Ca, Sr, Ba)</t>
  </si>
  <si>
    <t>UV - Ultraviolet group, 16 pills, 1 taken every tridiem</t>
  </si>
  <si>
    <t>UVA + daily amino acid mix</t>
  </si>
  <si>
    <t>Te</t>
  </si>
  <si>
    <t>AU (1 AU =1oz (28g) Baker's brand unsweetened chocolate)</t>
  </si>
  <si>
    <t>Tellurium</t>
  </si>
  <si>
    <t>Baker's brand unsweetened chocolate</t>
  </si>
  <si>
    <t>UVC</t>
  </si>
  <si>
    <t>Asp</t>
  </si>
  <si>
    <t>Aspartic Acid (Purebulk)</t>
  </si>
  <si>
    <t>pure is aspartic acid, original is diluted, no master, working is diluted original</t>
  </si>
  <si>
    <t>Arg (Asp)</t>
  </si>
  <si>
    <t>Met(Te)</t>
  </si>
  <si>
    <t>DJ - VDrad plus organic anions, 16 pills, 1 taken every tridiem</t>
  </si>
  <si>
    <t>VDsupp</t>
  </si>
  <si>
    <t>Vitamin D</t>
  </si>
  <si>
    <t>.52 drops at 3.8ng per drop</t>
  </si>
  <si>
    <t>Citrate</t>
  </si>
  <si>
    <t>VDrad, VDsupp</t>
  </si>
  <si>
    <t>Citric Acid</t>
  </si>
  <si>
    <t>pure is citric acid, original is diluted pure, master is diluted original, working is diluted master</t>
  </si>
  <si>
    <t>Acetate</t>
  </si>
  <si>
    <t>AU</t>
  </si>
  <si>
    <t>Vinegar Powder (Samiti)</t>
  </si>
  <si>
    <t>pure is vinegar powder (1AU is 1µg vinegar powder, which is equiv to absorption of Ace from Ca(Ace)2 in the proportion of 1.95µg vinegar powder:1µg acetate), original is diluted pure, master is diluted original, working is diluted original</t>
  </si>
  <si>
    <t>Malate</t>
  </si>
  <si>
    <t>VDrad, VDsupp?</t>
  </si>
  <si>
    <t>Malate new</t>
  </si>
  <si>
    <t>Malic acid</t>
  </si>
  <si>
    <t>pure is malic acid, original is diluted pure, master is diluted original, working is diluted master</t>
  </si>
  <si>
    <t>Bicarbonate</t>
  </si>
  <si>
    <t>Sodium Bicarbonate</t>
  </si>
  <si>
    <t>pure is sodium biBicarbonate, original is diluted pure, master is diluted original, working is diluted master</t>
  </si>
  <si>
    <t>Lactate</t>
  </si>
  <si>
    <t>Sodium lactate</t>
  </si>
  <si>
    <t>pure is sodium lactate solution, original is evaporated solution in starch, master is diluted original, working is diluted master</t>
  </si>
  <si>
    <t>Succinate</t>
  </si>
  <si>
    <t>Succinic Acid</t>
  </si>
  <si>
    <t>pure is succinic acid, original is diluted pure, master is diluted original, working is diluted master</t>
  </si>
  <si>
    <t>Serine</t>
  </si>
  <si>
    <t>Lys</t>
  </si>
  <si>
    <t>VK  - Vitamin K, 16 pills, 1 taken every tridiem</t>
  </si>
  <si>
    <t>VKA</t>
  </si>
  <si>
    <t>VK</t>
  </si>
  <si>
    <t>.46-.74</t>
  </si>
  <si>
    <t>Vitamin K</t>
  </si>
  <si>
    <t>1dr LouAnn avocado oil contains .091-.149µg VK based on the following equivalencies: 5dr avocado oil is equivalent to 16 drops Spectrum organic canola, which contains 114-188µg VK/100g canola based on Ferland, G., &amp; Sadowski, J. A. (1992). Vitamin K1 (phylloquinone) content of edible oils: effects of heating and light exposure. Journal of Agricultural and Food Chemistry, 40(10), 1869-1873.); also .92g canola/1ml canola; .027mL canola/1dr canola</t>
  </si>
  <si>
    <t>pure is KH2PO4(spectrum), original is diluted pure, there is no master, working is diluted original</t>
  </si>
  <si>
    <t>VKB</t>
  </si>
  <si>
    <t>pure is magnesium oxide (Nature's made, 250mg Mg as 475mg MgO + 247mg filler = 656mg total),original is 10.5 pills in starch, no master, working is same as original</t>
  </si>
  <si>
    <t>1 Magnesium Oxide pill is 250mg magnesium as 415mg magnesium oxide, 247mg filler (656mg total); original is 10.5 pills in starch</t>
  </si>
  <si>
    <t>VKC</t>
  </si>
  <si>
    <r>
      <t>CaCO</t>
    </r>
    <r>
      <rPr>
        <vertAlign val="subscript"/>
        <sz val="10"/>
        <rFont val="Arial"/>
        <family val="2"/>
      </rPr>
      <t xml:space="preserve">3 </t>
    </r>
    <r>
      <rPr>
        <sz val="10"/>
        <rFont val="Arial"/>
        <family val="2"/>
      </rPr>
      <t>- calcium carbonate (Spectrum or PureBulk)</t>
    </r>
  </si>
  <si>
    <t>pure is Calcium Carbonate (Spectrum or PureBulk ), original is diluted pure,no master, working is diluted  original</t>
  </si>
  <si>
    <t>VKD + VV formula</t>
  </si>
  <si>
    <t>VKD</t>
  </si>
  <si>
    <t>.091-.15</t>
  </si>
  <si>
    <t>8.5 drops at 3.8ng per drop</t>
  </si>
  <si>
    <t>pure is Jarrow phosphatidyl serine pill material, original is diluted pure, no master, working is same as original</t>
  </si>
  <si>
    <t>This is in the VKD group only because B6(P)=&gt;Ser needs to interact with VDsupp someplace. 1 phosphatidyl serine pill is 100mg phosphatidyl serine and 300mg filler (400mg total)</t>
  </si>
  <si>
    <t>KB  - Vitamin K and boron, 16 pills, 1 taken every tridiem</t>
  </si>
  <si>
    <t>KBA + VV formula</t>
  </si>
  <si>
    <t>KBA</t>
  </si>
  <si>
    <t>.23-.37</t>
  </si>
  <si>
    <t>2 drops at 3.8ng per drop</t>
  </si>
  <si>
    <t>KBB</t>
  </si>
  <si>
    <t>3 drops at 3.8ng per drop</t>
  </si>
  <si>
    <t>pure is pill material(6mg boron + 201mg Gly and filler is total of 207mg; 1/8 tsp is .485g), original is diluted pure (10 pills is 4.27 x 1/8 tsp), no master, working is same as original</t>
  </si>
  <si>
    <t>1 pill is 6mg boron + 201mg Gly and filler is total of 207mg; 1/8 tsp is .485g; ten pills is 2.070 grams</t>
  </si>
  <si>
    <t>KBC</t>
  </si>
  <si>
    <t>Ra</t>
  </si>
  <si>
    <t>AU (1 AU=1 peanut)</t>
  </si>
  <si>
    <t>Radium</t>
  </si>
  <si>
    <t>VV formula  - 16 pills, 1 taken every day, either by itself or in VKD or KBA</t>
  </si>
  <si>
    <t>VVA</t>
  </si>
  <si>
    <t>1dr LouAnn avocado oil contains .111-.159µg VK based on the following equivalencies: 5dr avocado oil is equivalent to 16 drops Spectrum organic canola, which contains 140-200µg VK/100g canola based on Ferland, G., &amp; Sadowski, J. A. (1992). Vitamin K1 (phylloquinone) content of edible oils: effects of heating and light exposure. Journal of Agricultural and Food Chemistry, 40(10), 1869-1873.); also .92g canola/1ml canola; .027mL canola/1dr canola</t>
  </si>
  <si>
    <t>Cysteine</t>
  </si>
  <si>
    <t>Cys</t>
  </si>
  <si>
    <t>Leu</t>
  </si>
  <si>
    <t>VVC</t>
  </si>
  <si>
    <t>This Vitamin C formulation is here because the amino acid quantities for VC(MACS) are so low VVC won't produce noise in the Vitamin K pathways in VVA</t>
  </si>
  <si>
    <t>VC</t>
  </si>
  <si>
    <t>Vitamin C</t>
  </si>
  <si>
    <t>Vitamin C (PCC)</t>
  </si>
  <si>
    <t>pure is Vitamin C, original is diluted pure, no master, working is diluted original</t>
  </si>
  <si>
    <t>Celery Seed extract</t>
  </si>
  <si>
    <t>pure is 5.074g Cel Seeds, original is pure steeped in boiling 100mL H2O + 26.799g starch, no master, working is diluted original</t>
  </si>
  <si>
    <t>MA Celery Seed</t>
  </si>
  <si>
    <t>AU (1 AU=soluble material from 1mg Celery Seed)</t>
  </si>
  <si>
    <t>The original was 5.074g celery seeds steeped in boiling water, and then the water evaporated in ~27g starch.</t>
  </si>
  <si>
    <t>VE - Vitamin E, 16 pills, 1 taken every tridiem</t>
  </si>
  <si>
    <t>VEA</t>
  </si>
  <si>
    <t>12drops at 3.8ng per drop</t>
  </si>
  <si>
    <t>VE</t>
  </si>
  <si>
    <t>pure is pill material(1 pill is.250mg selenium as .543mg sodium selenite with 202 mg filler (203mg total), 1/8tsp is 558mg), no original, no master, working is diluted pure</t>
  </si>
  <si>
    <t xml:space="preserve"> </t>
  </si>
  <si>
    <t>Tyrosine</t>
  </si>
  <si>
    <t>Threonine</t>
  </si>
  <si>
    <t>Histidine</t>
  </si>
  <si>
    <t>VEB</t>
  </si>
  <si>
    <t>VEC</t>
  </si>
  <si>
    <t>pure is KH2PO4(spectrum), original is diluted pure, master is diluted original (the master is the same as VKA working), step-down batch is diluted master, working is diluted step-down</t>
  </si>
  <si>
    <t xml:space="preserve">This uses a step-down batch between the VKA batch (used as a master) and the final working VEC batch, thus the .0625 in the numerator </t>
  </si>
  <si>
    <t>CF - ferrous, 16 pills, 1 taken every tridiem</t>
  </si>
  <si>
    <t>Ni</t>
  </si>
  <si>
    <t>Nickel</t>
  </si>
  <si>
    <r>
      <t>Ni</t>
    </r>
    <r>
      <rPr>
        <vertAlign val="subscript"/>
        <sz val="10"/>
        <rFont val="Arial"/>
        <family val="2"/>
      </rPr>
      <t>2</t>
    </r>
    <r>
      <rPr>
        <sz val="10"/>
        <rFont val="Arial"/>
        <family val="2"/>
      </rPr>
      <t>O</t>
    </r>
    <r>
      <rPr>
        <vertAlign val="subscript"/>
        <sz val="10"/>
        <rFont val="Arial"/>
        <family val="2"/>
      </rPr>
      <t xml:space="preserve">3  </t>
    </r>
    <r>
      <rPr>
        <sz val="10"/>
        <rFont val="Arial"/>
        <family val="2"/>
      </rPr>
      <t>(Spectrum)</t>
    </r>
  </si>
  <si>
    <t>pure is nickel(III) oxide, original is diluted pure, master is diluted original, working is diluted master</t>
  </si>
  <si>
    <t>CM - manganese and cerium, 16 pills, 1 taken every tridiem</t>
  </si>
  <si>
    <t>CMA</t>
  </si>
  <si>
    <r>
      <t>(from C</t>
    </r>
    <r>
      <rPr>
        <vertAlign val="subscript"/>
        <sz val="10"/>
        <rFont val="Arial"/>
        <family val="2"/>
      </rPr>
      <t>12</t>
    </r>
    <r>
      <rPr>
        <sz val="10"/>
        <rFont val="Arial"/>
        <family val="2"/>
      </rPr>
      <t>H</t>
    </r>
    <r>
      <rPr>
        <vertAlign val="subscript"/>
        <sz val="10"/>
        <rFont val="Arial"/>
        <family val="2"/>
      </rPr>
      <t>22</t>
    </r>
    <r>
      <rPr>
        <sz val="10"/>
        <rFont val="Arial"/>
        <family val="2"/>
      </rPr>
      <t>MnO</t>
    </r>
    <r>
      <rPr>
        <vertAlign val="subscript"/>
        <sz val="10"/>
        <rFont val="Arial"/>
        <family val="2"/>
      </rPr>
      <t>14</t>
    </r>
    <r>
      <rPr>
        <sz val="10"/>
        <rFont val="Arial"/>
        <family val="2"/>
      </rPr>
      <t xml:space="preserve"> - Manganese (II) Gluconate(Spectrum))</t>
    </r>
  </si>
  <si>
    <t>This one uses real teaspoons (The MM formula uses red teaspoons)</t>
  </si>
  <si>
    <t>CMB</t>
  </si>
  <si>
    <r>
      <t>(from CeO</t>
    </r>
    <r>
      <rPr>
        <vertAlign val="subscript"/>
        <sz val="10"/>
        <rFont val="Arial"/>
        <family val="2"/>
      </rPr>
      <t xml:space="preserve">2  </t>
    </r>
    <r>
      <rPr>
        <sz val="10"/>
        <rFont val="Arial"/>
        <family val="2"/>
      </rPr>
      <t>(Spectrum))</t>
    </r>
  </si>
  <si>
    <t>CT - transition metals, 16 pills, 1 taken every tridiem</t>
  </si>
  <si>
    <t>pure is tin(IV) oxide (Spectrum),original is diluted pure, no master, working is same as original</t>
  </si>
  <si>
    <t>pure is chromium (III) piccolinate, original is diluted pure, no master, working is diluted original (in MM folder)</t>
  </si>
  <si>
    <t>pure is pill material (.150mg molybdenum as MoAAchelate + 266mg filler = 266mg total); 1/8tsp is .448g, original is diluted pure, no master, working is same as original</t>
  </si>
  <si>
    <t>for original batch 12pills x .266 = 3.192g = 8.58 x 1/8 t</t>
  </si>
  <si>
    <t>W</t>
  </si>
  <si>
    <t>Tungsten</t>
  </si>
  <si>
    <t>Tungsten Citrate (homemade)</t>
  </si>
  <si>
    <t>pure is tungsten bar, original is acidic solution in evaporated and crushed starch, no master, working is diluted original</t>
  </si>
  <si>
    <t>Ti</t>
  </si>
  <si>
    <t>Titanium</t>
  </si>
  <si>
    <t>Titanium (unknown source from pepper)</t>
  </si>
  <si>
    <t>pure is black pepper, no original, no master, working is same as pure</t>
  </si>
  <si>
    <t>AU (1AU=1mg black pepper)</t>
  </si>
  <si>
    <t>Pd</t>
  </si>
  <si>
    <t>Palladium</t>
  </si>
  <si>
    <t>Colloidal palladium (Purest Colloids MesoPalladium 10ppm)</t>
  </si>
  <si>
    <t>pure is Purest Colloids Mesopalladium 10ppm, original is evaporated product in starch, no master, working is diluted original</t>
  </si>
  <si>
    <t>Sb</t>
  </si>
  <si>
    <t>Antimony</t>
  </si>
  <si>
    <t>Antimony Tartrate (Boiron 6X Antimonium Tartrate)</t>
  </si>
  <si>
    <t>pure is Boiron 6X Antimonium Tartrate, original is crushed pill in starch, no master, working is diluted original</t>
  </si>
  <si>
    <t>mAU (1 AU=1 pill)</t>
  </si>
  <si>
    <t>Th</t>
  </si>
  <si>
    <t>Thorium</t>
  </si>
  <si>
    <r>
      <t>Th(NO</t>
    </r>
    <r>
      <rPr>
        <vertAlign val="subscript"/>
        <sz val="10"/>
        <rFont val="Arial"/>
        <family val="2"/>
      </rPr>
      <t>3</t>
    </r>
    <r>
      <rPr>
        <sz val="10"/>
        <rFont val="Arial"/>
        <family val="2"/>
      </rPr>
      <t>)</t>
    </r>
    <r>
      <rPr>
        <vertAlign val="subscript"/>
        <sz val="10"/>
        <rFont val="Arial"/>
        <family val="2"/>
      </rPr>
      <t>4</t>
    </r>
    <r>
      <rPr>
        <sz val="10"/>
        <rFont val="Arial"/>
        <family val="2"/>
      </rPr>
      <t xml:space="preserve"> • xH</t>
    </r>
    <r>
      <rPr>
        <vertAlign val="subscript"/>
        <sz val="10"/>
        <rFont val="Arial"/>
        <family val="2"/>
      </rPr>
      <t>2</t>
    </r>
    <r>
      <rPr>
        <sz val="10"/>
        <rFont val="Arial"/>
        <family val="2"/>
      </rPr>
      <t>O (unlabeled)</t>
    </r>
  </si>
  <si>
    <t>pure is thorium nitrate, original is diluted pure, master is diluted original, working is diluted master</t>
  </si>
  <si>
    <t>Hf</t>
  </si>
  <si>
    <t>Hafnium(chicory)</t>
  </si>
  <si>
    <t>Hafnium (chicory extract)</t>
  </si>
  <si>
    <t>pure is chicory extract (bulk supplements), original is diluted, no master, working is diluted original</t>
  </si>
  <si>
    <t>Hafnium (chicory)</t>
  </si>
  <si>
    <t>AU (1AU=1mg chicory)</t>
  </si>
  <si>
    <t>pure is La(III)oxide, original is diluted pure, master is diluted orig, working is diluted master</t>
  </si>
  <si>
    <t>Os</t>
  </si>
  <si>
    <t>Osmium</t>
  </si>
  <si>
    <t>Ammonium Hexachlorosmate (1Kµg/mL from High Purity Standards, 20%HCl)</t>
  </si>
  <si>
    <t>pure is Ammonium Hexachlorosmate (1Kµg/mL from High Purity Standards, 20%HCl), original is pure in couscous and evaporated and crushed, master is diluted original, working is diluted master</t>
  </si>
  <si>
    <t>Osmium HPS</t>
  </si>
  <si>
    <t>Ir</t>
  </si>
  <si>
    <t>Iridium</t>
  </si>
  <si>
    <t>Iridium (Purest Colloids Meso-Iridium 10ppm)</t>
  </si>
  <si>
    <t>pure is Purest Colloids Meso-Iridium 10ppm, original is evaporated pure in starch, master is diluted original, working is master</t>
  </si>
  <si>
    <t>CU - uranium and radium, 16 pills, 1 taken every tridiem</t>
  </si>
  <si>
    <t>CUA</t>
  </si>
  <si>
    <t>B5</t>
  </si>
  <si>
    <t>Pantothenic Acid</t>
  </si>
  <si>
    <t>(GNC 500mg)</t>
  </si>
  <si>
    <t>pure is GNC Pantothenic acid (1 pill is 500mg pantothenic acid + 185mg filler (total 685mg), original is diluted pure, no master, working is diluted original</t>
  </si>
  <si>
    <t>1 Pantothenic Acid pill is 500mg pantothenic acid with 185mg filler (total is 685mg)</t>
  </si>
  <si>
    <t>2.5 drops at 3.8ng per drop</t>
  </si>
  <si>
    <t>VA</t>
  </si>
  <si>
    <t>Beta Carotene</t>
  </si>
  <si>
    <t>10 drops at 46.5µg (~77.6IU) /drop , based on 5 x 25,000 IU beta carotene pills (generic Premiere Value) in 40g peanut oil , .92g/1000µL peanut oil , 27µL/dr , .6µg/1 IU</t>
  </si>
  <si>
    <t>Ser (for carotenes; to form Vitamin A)</t>
  </si>
  <si>
    <t>CUC</t>
  </si>
  <si>
    <t>Chol</t>
  </si>
  <si>
    <t>Choline</t>
  </si>
  <si>
    <t>Twinlab 300mg</t>
  </si>
  <si>
    <t>pure is Twinlab choline 300mg pill material, original is diluted pure, master (which is same as B7B and PF working) is diluted original, step-down is diluted master, working is diluted step-down</t>
  </si>
  <si>
    <t>There's a stepdown batch (1/8 t PH choline + 7/8 real t starch) between the master batch (which is the same as B7B and PF master/working) and the working batch. The working batch uses 1/16t stepdown batch which is equivalent to 1/128t master batch, which is shown in the working batch numerator as .0625; 1 choline pill is300mg choline plus 638mg filler (938mg total)</t>
  </si>
  <si>
    <t>AMP</t>
  </si>
  <si>
    <t>Adenosine monophosphate (Spectrum, Research Products Int.)</t>
  </si>
  <si>
    <t>pure is AMP(Spectrum, Research Products Int.), original is diluted pure, no master, working is same as original</t>
  </si>
  <si>
    <t>AMP for PH</t>
  </si>
  <si>
    <t>CUD</t>
  </si>
  <si>
    <t>VDrad, VC</t>
  </si>
  <si>
    <t>Plantation Original Dark Double Aged Artisanal Rum (heavily charred American Oak, medium toasted French Oak Barrels)</t>
  </si>
  <si>
    <t>pure is Plantation Original Dark Double Aged Artisanal Rum, original is 250mL pure in couscous and evaporated, no master, working is same as original</t>
  </si>
  <si>
    <t>AU (1 AU=1µL Plantation Dark Rum)</t>
  </si>
  <si>
    <t>The radium in 8.2µL rum is approx. equivalent to the radium in 70 peanuts</t>
  </si>
  <si>
    <t>CUE</t>
  </si>
  <si>
    <t>CUF</t>
  </si>
  <si>
    <t>U</t>
  </si>
  <si>
    <t>Uranium</t>
  </si>
  <si>
    <t>Yukon Jack Whiskey</t>
  </si>
  <si>
    <t>pure is Yukon Jack Whiskey, original is 500mL pure in couscous and evaporated, no master, working is same as original</t>
  </si>
  <si>
    <t>AU (1 AU=1µL Yukon Jack Whiskey)</t>
  </si>
  <si>
    <t>Lys(VC)</t>
  </si>
  <si>
    <t>Gly(VC)</t>
  </si>
  <si>
    <t>Ser(VC)</t>
  </si>
  <si>
    <t>Leu(VC)(VD)</t>
  </si>
  <si>
    <t>Trp(VC)</t>
  </si>
  <si>
    <t>Pro(VC)</t>
  </si>
  <si>
    <t>Ile(VD)</t>
  </si>
  <si>
    <t>Ala(VD)</t>
  </si>
  <si>
    <t>CZ - germanium and ruthenium, 16 pills, 1 taken every tridiem</t>
  </si>
  <si>
    <t>CZA</t>
  </si>
  <si>
    <t>pure is Germanium Bis-Beta Carboxyethyl Germanium Sesquioxide, original(same as MM batch) is diluted pure, master is diluted original, working is diluted master</t>
  </si>
  <si>
    <t>Leu - CZA</t>
  </si>
  <si>
    <t>Lys - CZA</t>
  </si>
  <si>
    <t>Ser - CZA</t>
  </si>
  <si>
    <t>Gly - CZA</t>
  </si>
  <si>
    <t>CZB</t>
  </si>
  <si>
    <t>Ru</t>
  </si>
  <si>
    <t>Ruthenium</t>
  </si>
  <si>
    <t>Ruthenium Citrate (homemade from metal sample)</t>
  </si>
  <si>
    <t>pure is ruthenium sample, original is acidic solution in evaporated, crushed starch, master is diluted original, working is diluted master</t>
  </si>
  <si>
    <t>Lys - CZB</t>
  </si>
  <si>
    <t>Ser - CZB</t>
  </si>
  <si>
    <t>Leu - CZB</t>
  </si>
  <si>
    <t>Trp - CZB</t>
  </si>
  <si>
    <t>Pro - CZB</t>
  </si>
  <si>
    <t>CV - vanadium, strontium, barium, thallium, 16 pills, 1 taken every tridiem</t>
  </si>
  <si>
    <t>CVA</t>
  </si>
  <si>
    <t>1 Vanadium Sulfate pill is .975mg vanadium as 5mg vanadium sulfate with113 mg filler (118mg total)</t>
  </si>
  <si>
    <t>CVC</t>
  </si>
  <si>
    <t>Tl</t>
  </si>
  <si>
    <t>Thallium</t>
  </si>
  <si>
    <t>Thallium Standard homeopathic 6X</t>
  </si>
  <si>
    <t>pure is thallium 6X standard homeopathic, original is crushed pills in starch, master is diluted original, working is diluted master</t>
  </si>
  <si>
    <t>CX - platinum, gadolinium, lutetium, 16 pills, 1 taken every tridiem</t>
  </si>
  <si>
    <t>CXA</t>
  </si>
  <si>
    <t>Pt</t>
  </si>
  <si>
    <t>Platinum</t>
  </si>
  <si>
    <t>Colloidal platinum (Purest Colloids MesoPlatinum 10ppm)</t>
  </si>
  <si>
    <t>pure is Purest Colloids MesoPlatinum 10ppm, original is evaporated product in starch, no master, working is diluted original</t>
  </si>
  <si>
    <t>Gd</t>
  </si>
  <si>
    <t>Gadolinium</t>
  </si>
  <si>
    <t>Gadolinium hydroxide/gadolinium citrate (homemade)</t>
  </si>
  <si>
    <t>pure is metal sample, original is acidic solution in evaporated and crushed starch, master is diluted original, working is diluted master</t>
  </si>
  <si>
    <t>CXB</t>
  </si>
  <si>
    <t>Lt</t>
  </si>
  <si>
    <t>Lutetium</t>
  </si>
  <si>
    <t>Lutetium (Z natural foods)</t>
  </si>
  <si>
    <t>pure is carrot powder (Z natural foods), no original, no master, working is same as pure [AU is mg carrot powder]</t>
  </si>
  <si>
    <t>AU (1AU~1mg carrot powder)</t>
  </si>
  <si>
    <t>CPI - indium, 16 pills, 1 taken every tridiem</t>
  </si>
  <si>
    <t>B6</t>
  </si>
  <si>
    <t xml:space="preserve">B6 (Twinlab pyridoxine hydrochloride 100mg) </t>
  </si>
  <si>
    <t>pure is pill material (1 pill is 100mg B6 + 84mg filler = 184mg total), original is diluted pure, no master, working is diluted original</t>
  </si>
  <si>
    <t>In</t>
  </si>
  <si>
    <t>VC B6</t>
  </si>
  <si>
    <t>Indium</t>
  </si>
  <si>
    <t>Boiron Homeopathic 9X Indium metallicum</t>
  </si>
  <si>
    <t>pure is Standard Homeopathic 9X Indium metallicum pills, original is crushed pill in starch, no master, working is diluted original</t>
  </si>
  <si>
    <t>Leu(VC)</t>
  </si>
  <si>
    <t>Ser(VC,B6)</t>
  </si>
  <si>
    <t>Gln(B6)</t>
  </si>
  <si>
    <t>Thr(B6)</t>
  </si>
  <si>
    <t>Tyr(B6)</t>
  </si>
  <si>
    <t>CPJ - citrate, 16 pills, 1 taken every tridiem</t>
  </si>
  <si>
    <t>AMP for CPJ</t>
  </si>
  <si>
    <t>Ala(VC)</t>
  </si>
  <si>
    <t>PC - combo pill: Mg, Ca, Ba, Glu, Asp, 16 pills, 1 taken every tridiem</t>
  </si>
  <si>
    <t>PCA</t>
  </si>
  <si>
    <t>1 Magnesium Oxide pill is 250mg magnesium as 415mg magnesium oxide, 247mg filler (656mg total)</t>
  </si>
  <si>
    <t>B3</t>
  </si>
  <si>
    <t>Niacinamide</t>
  </si>
  <si>
    <t>Niacinamide (Now 500mg)</t>
  </si>
  <si>
    <t>pure is pill material (1 pill is 500mg niacinamide and 28mg filler = 528mg total), original is diluted pure, master is diluted original, working is diluted master</t>
  </si>
  <si>
    <t>1 pill is .528g, 1/8t is .463g pill material</t>
  </si>
  <si>
    <t>PCB</t>
  </si>
  <si>
    <t>9 drops at 3.8ng per drop</t>
  </si>
  <si>
    <t>PCC</t>
  </si>
  <si>
    <t>pure is KH2PO4(spectrum), no original, no master, working is diluted pure</t>
  </si>
  <si>
    <t>This is a secondary B6(P) interaction to sweep up any combo reactions with VDsupp; the main B6+phosphate is in the PP group</t>
  </si>
  <si>
    <t>NADH - Nicotinamide Adenine Dinucleotide</t>
  </si>
  <si>
    <t>NADH (KAL Vitamins 5mg)</t>
  </si>
  <si>
    <t>pure is NADH (Kal Vitamins 5mg) pill material, original is diluted pure, no master, working is same is original</t>
  </si>
  <si>
    <t>NADH</t>
  </si>
  <si>
    <t>PF - ferrous and other metals, 16 pills, 1 taken every tridiem</t>
  </si>
  <si>
    <t>PFA + PH group (B6 + choline)</t>
  </si>
  <si>
    <t>pure is chromium (III) piccolinate, original is diluted pure (this is the old orig/MM batch), no master, working is diluted original</t>
  </si>
  <si>
    <t>pure is tungsten bar, original is acidic solution in evaporated and crushed starch, master is diluted original, working is diluted master</t>
  </si>
  <si>
    <t>Titanium (McCormick black pepper)</t>
  </si>
  <si>
    <t>pure is black pepper (1AU is 1mg black pepper), original is diluted pure, no master, working is same as original</t>
  </si>
  <si>
    <t>AU (1 AU is 1mg black pepper)</t>
  </si>
  <si>
    <t>AU (1 AU=1mg carrot powder)</t>
  </si>
  <si>
    <t>pure is carrot powder (Z natural foods), no original, no master, working is diluted pure [AU is mg carrot powder]</t>
  </si>
  <si>
    <t>AU (1 AU is 1mg carrot powder)</t>
  </si>
  <si>
    <t>working batch uses red spoon, so numerator is .84; 1 AU is 1mg</t>
  </si>
  <si>
    <t>Re</t>
  </si>
  <si>
    <t>Rhenium</t>
  </si>
  <si>
    <t>Rhenium Citrate (homemade)</t>
  </si>
  <si>
    <t>pure is a nugget of rhenium, original is ~2mg dissolved in a weakly acidic solution then evaporated in starch which is then crushed, no master, working is diluted orig</t>
  </si>
  <si>
    <t>Co</t>
  </si>
  <si>
    <t>Cobalt</t>
  </si>
  <si>
    <t>Ionic Cobalt (Mother Earth Minerals 200ppm 8oz)</t>
  </si>
  <si>
    <t>pure is 8oz 200 ppm Mother Earth Minerals, original is evaporated pure in starch, master is diluted original, working is diluted master</t>
  </si>
  <si>
    <t>This is merely a booster, the main B6(Pt) is in B7B</t>
  </si>
  <si>
    <t>Choline (Twinlab 300mg)</t>
  </si>
  <si>
    <t>pure is Twinlab choline 300mg pill material, original is diluted pure, master is diluted original, working is same as master</t>
  </si>
  <si>
    <t>1 choline pill is300mg choline plus 638mg filler (938mg total)</t>
  </si>
  <si>
    <t>pure is KH2PO4(spectrum), original is diluted pure, master (which is same as VKA phosphate) is diluted original, working is diluted master</t>
  </si>
  <si>
    <t>PM - molybdenum, yttrium, 16 pills, 1 taken every tridiem</t>
  </si>
  <si>
    <t>PMA</t>
  </si>
  <si>
    <t>PMC</t>
  </si>
  <si>
    <t>pure is pill material (.150mg molybdenum as MoAAchelate + 266mg filler = 266mg total), original is diluted pure, no master, working is same as original</t>
  </si>
  <si>
    <t>1 pill is .150mg molybdenum as MoAAchelate + 266mg filler = 266mg total;   pills x 266mg = 532mg</t>
  </si>
  <si>
    <t>PP - phosphate, 16 pills, 1 taken every tridiem</t>
  </si>
  <si>
    <t>B6(P)</t>
  </si>
  <si>
    <t>B6-phosphate new</t>
  </si>
  <si>
    <t>Pyridoxal 5' Phosphate, 100mg (Source Naturals)</t>
  </si>
  <si>
    <t>pure is pill compound, original is diluted pure, no master, working is diluted original</t>
  </si>
  <si>
    <t>B6-phosphate</t>
  </si>
  <si>
    <t>PS - strontium, vanadium, 16 pills, 1 taken every tridiem</t>
  </si>
  <si>
    <t>PSA</t>
  </si>
  <si>
    <t>PSC</t>
  </si>
  <si>
    <t>PE - cerium, germanium, 16 pills, 1 taken every tridiem</t>
  </si>
  <si>
    <t>PEA</t>
  </si>
  <si>
    <t>4.67 is tuned amount (which is PEA+PEB)</t>
  </si>
  <si>
    <t>1.45 is tuned amount (which is PEA+PEB)</t>
  </si>
  <si>
    <t>2.33 is tuned amount (which is PEA+PEB); oops something is wrong here</t>
  </si>
  <si>
    <t>PEB</t>
  </si>
  <si>
    <t>PB - boron, 16 pills, 1 taken every tridiem</t>
  </si>
  <si>
    <t>.53 drops at 3.8ng per drop</t>
  </si>
  <si>
    <t>B7 group - 16 pills, 1 taken every tridiem</t>
  </si>
  <si>
    <t>B7A</t>
  </si>
  <si>
    <t>B7</t>
  </si>
  <si>
    <t>Biotin</t>
  </si>
  <si>
    <t>Biotin (PureBulk pure Biotin)</t>
  </si>
  <si>
    <t>pure is Biotin powder(PureBulk), original is diluted pure, no master, working is same as original</t>
  </si>
  <si>
    <t>Tungsten light</t>
  </si>
  <si>
    <t>AU (1AU=1mg carrot powder)</t>
  </si>
  <si>
    <t>B7B + PH group (B6 + choline)</t>
  </si>
  <si>
    <t>B7B</t>
  </si>
  <si>
    <t>B7 B6</t>
  </si>
  <si>
    <t>Platinum                   (new 11/17/21)</t>
  </si>
  <si>
    <t>This is the main Pt, there's also a 'booster' in PF</t>
  </si>
  <si>
    <t>B7C</t>
  </si>
  <si>
    <t>Cu</t>
  </si>
  <si>
    <t>B7 B6 VC</t>
  </si>
  <si>
    <t>Copper</t>
  </si>
  <si>
    <r>
      <t>C</t>
    </r>
    <r>
      <rPr>
        <vertAlign val="subscript"/>
        <sz val="10"/>
        <rFont val="Arial"/>
        <family val="2"/>
      </rPr>
      <t>12</t>
    </r>
    <r>
      <rPr>
        <sz val="10"/>
        <rFont val="Arial"/>
        <family val="2"/>
      </rPr>
      <t>H</t>
    </r>
    <r>
      <rPr>
        <vertAlign val="subscript"/>
        <sz val="10"/>
        <rFont val="Arial"/>
        <family val="2"/>
      </rPr>
      <t>22</t>
    </r>
    <r>
      <rPr>
        <sz val="10"/>
        <rFont val="Arial"/>
        <family val="2"/>
      </rPr>
      <t>CuO</t>
    </r>
    <r>
      <rPr>
        <vertAlign val="subscript"/>
        <sz val="10"/>
        <rFont val="Arial"/>
        <family val="2"/>
      </rPr>
      <t>14</t>
    </r>
    <r>
      <rPr>
        <sz val="10"/>
        <rFont val="Arial"/>
        <family val="2"/>
      </rPr>
      <t xml:space="preserve"> - Copper(II)Gluconate (Twinlab)</t>
    </r>
  </si>
  <si>
    <t>pure is pill material (1 pill is 2mg iron as 14.28mg Cu-gluc +170.6mg filler(184.9mg total); 1/8tsp pill material is .488g), original is diluted pure, no master, working is same as original</t>
  </si>
  <si>
    <t>1 Twinlab copper gluconate pill is 2mg copper as 14.28mg copper gluconate with 170.6mg filler (184.9mg total); 1/8t is .488g</t>
  </si>
  <si>
    <t>Cd</t>
  </si>
  <si>
    <t>Cadmium</t>
  </si>
  <si>
    <t>Cadmium Citrate (homemade)</t>
  </si>
  <si>
    <t>pure is cadmium nugget, original is acidic solution in evaporated crushed starch, master is diluted original, working is diluted master</t>
  </si>
  <si>
    <t>Leu (VC, B7)</t>
  </si>
  <si>
    <t>This is insufficient for VC(Cu)=&gt;Leu, it was reduced because it was hitting a B7 pathway.</t>
  </si>
  <si>
    <t>Lys (VC)</t>
  </si>
  <si>
    <t>B7D</t>
  </si>
  <si>
    <t>Val (B7)</t>
  </si>
  <si>
    <t>Trp (VC)</t>
  </si>
  <si>
    <t>Gly (VC B6 B7)</t>
  </si>
  <si>
    <t>Ser (VC B6)</t>
  </si>
  <si>
    <t>Thr (B6)</t>
  </si>
  <si>
    <t>Tyr (B6)</t>
  </si>
  <si>
    <t>Gln (B6)</t>
  </si>
  <si>
    <t>His (B6)</t>
  </si>
  <si>
    <t>Ile (B7)</t>
  </si>
  <si>
    <t>Ala(B7)</t>
  </si>
  <si>
    <t>Pro(B7 VC)</t>
  </si>
  <si>
    <t>This is 1/224 t proline + 3 10/16 red tsp starch. This is prolly too light for some pathways.</t>
  </si>
  <si>
    <t>U7 group - 16 pills, 1 taken every tridiem</t>
  </si>
  <si>
    <t>U7A</t>
  </si>
  <si>
    <t>U7C at 25min</t>
  </si>
  <si>
    <t>Tungsten heavy</t>
  </si>
  <si>
    <t>Val-light</t>
  </si>
  <si>
    <t>A7 group - 16 pills, 1 taken every tridiem</t>
  </si>
  <si>
    <t>A7A</t>
  </si>
  <si>
    <t>Val - standard</t>
  </si>
  <si>
    <t>Leu (B7)</t>
  </si>
  <si>
    <t>A7C</t>
  </si>
  <si>
    <t>B7, B6</t>
  </si>
  <si>
    <t>pure is pill material (1 pill is 18mg iron as 156mg Fe-gluc + 222mg filler = 378mg total; 1/8tsp is 15.3mg Iron as 133mg Fe-gluc + 188mg filler = 321mg total), no original, no master, working is diluted pure</t>
  </si>
  <si>
    <t>Ile 4mg</t>
  </si>
  <si>
    <t>Leu 4mg</t>
  </si>
  <si>
    <t>Pro 1mg</t>
  </si>
  <si>
    <t>A7D</t>
  </si>
  <si>
    <t>Val - light</t>
  </si>
  <si>
    <t>IC - Ice Cream Booster, 16 pills, 1 taken every tridiem</t>
  </si>
  <si>
    <r>
      <t>ZrO</t>
    </r>
    <r>
      <rPr>
        <vertAlign val="subscript"/>
        <sz val="10"/>
        <rFont val="Arial"/>
        <family val="2"/>
      </rPr>
      <t xml:space="preserve">2  </t>
    </r>
    <r>
      <rPr>
        <sz val="10"/>
        <rFont val="Arial"/>
        <family val="2"/>
      </rPr>
      <t>(Spectrum)</t>
    </r>
  </si>
  <si>
    <t>pure is compound, original is diluted pure, no master, working is diluted original</t>
  </si>
  <si>
    <t>Thallium (Ghirardellis premium baking cocoa)</t>
  </si>
  <si>
    <t>pure is Ghirardelli's premium baking cocoa, no original, no master, working is same as pure</t>
  </si>
  <si>
    <t>AU (1AU=1mg Ghirardelli's choco powder)</t>
  </si>
  <si>
    <t>the numerator is 7/8 red 't' which is equivalent to 93.8/16</t>
  </si>
  <si>
    <t>NIC - No Vanilla Ice Cream at the Store, 16 pills, 1 taken when needed</t>
  </si>
  <si>
    <t>nutrient
amount
per bidiem
pill</t>
  </si>
  <si>
    <t>molar mass of 
nutrient 
(g/mol)</t>
  </si>
  <si>
    <t>nutrient
amount
per
bidiem
(µmol)</t>
  </si>
  <si>
    <t>CA - Vitamin C &amp; Acetate, 16 pills, 1 pill taken every bidiem</t>
  </si>
  <si>
    <t>pure is vinegar powder (1AU is 1µg vinegar powder, which is equiv to absorption of Ace from Ca(Ace)2 in the proportion of 1.95µg vinegar powder:1µg acetate), original is diluted pure, no master, working is diluted original</t>
  </si>
  <si>
    <t>AU (1AU=1mg vinegar powder)</t>
  </si>
  <si>
    <t>Ala (6µmol)</t>
  </si>
  <si>
    <t>The last column is micromoles</t>
  </si>
  <si>
    <t>JA - citrate + anions, 16 pills, 1 pill taken every bidiem</t>
  </si>
  <si>
    <t>pure is citric acid, original is diluted pure, no master, working is diluted original</t>
  </si>
  <si>
    <t>AU (1 AU is 1mg vinegar powder)</t>
  </si>
  <si>
    <t>Pyruvate</t>
  </si>
  <si>
    <t>Na(Pyr) - Sodium pyruvate (Himedia)</t>
  </si>
  <si>
    <t>pure is sodium pyruvate, original is diluted pure, master is diluted original, working is diluted master</t>
  </si>
  <si>
    <t>Malonate</t>
  </si>
  <si>
    <t>Malonic acid</t>
  </si>
  <si>
    <t>pure is malonic acid, original is diluted pure, master is diluted original, working is diluted master</t>
  </si>
  <si>
    <t>This is for Malonate + Pyruvate, not Malonate + Citrate</t>
  </si>
  <si>
    <t>Tartrate</t>
  </si>
  <si>
    <t>Tartaric Acid</t>
  </si>
  <si>
    <t>pure is tartaric acid (modernist pantry kitchen alchemy), original is diluted pure, no master, working is is same as original</t>
  </si>
  <si>
    <t>Fumarate</t>
  </si>
  <si>
    <t>FeFum - Fe(II)Fumarate</t>
  </si>
  <si>
    <t>pure is Fe(II)Fumarate, original is diluted pure, master is diluted original, working is diluted master</t>
  </si>
  <si>
    <t>VH - VK + Chol, Chol + various organic anions, 16 pills, 1 taken every bidiem</t>
  </si>
  <si>
    <t>.026-.043</t>
  </si>
  <si>
    <t>pure is Twinlab choline 300mg pill material, original is diluted pure, no master, working is diluted original</t>
  </si>
  <si>
    <t>AMP for VH</t>
  </si>
  <si>
    <t>AU (1AU is 1µg vinegar powder, which is equiv to absorption of Ace from Ca(Ace)2 in the proportion of 1.95µg vinegar powder:1µg acetate)</t>
  </si>
  <si>
    <t>Avocado oil (α-Linolenic acid and Vitamin K)</t>
  </si>
  <si>
    <t>VH formula: 6 drops of {3.8 Le (chicken fat), .24 aLn (LouAnn avocado oil has aLn and also Vitamin K), .96 coconut oil}</t>
  </si>
  <si>
    <t>JM - Cit, Ca, Mg, Sr, Ba, 16 pills, 1 taken every bidiem</t>
  </si>
  <si>
    <t>CaCO3 - calcium Bicarbonate (Spectrum or PureBulk)</t>
  </si>
  <si>
    <t>pure is Calcium Bicarbonate (Spectrum or PureBulk ), original is diluted pure, master is diluted original, working is diluted master</t>
  </si>
  <si>
    <t>JG - Cit + Glu,Asp, 16 pills, 1 taken every tridiem</t>
  </si>
  <si>
    <t>pure is Monosodium Glutamate, original is dilution of pure, master is dilution of original, working is dilution of master</t>
  </si>
  <si>
    <t>Should Gln be added here? (from a double reaction)</t>
  </si>
  <si>
    <t>VB - Vitablast, for B1, B2, B12, and Folic acid, 16 pills, 1 taken every tridiem or as needed</t>
  </si>
  <si>
    <t>B1 B2 B12</t>
  </si>
  <si>
    <t>pure is KH2PO4(spectrum), original is diluted pure, no master, working is same as original</t>
  </si>
  <si>
    <t>AMP for B2</t>
  </si>
  <si>
    <t>AMP for B1 &amp; B12</t>
  </si>
  <si>
    <t>AMP for B1, B12</t>
  </si>
  <si>
    <t>B9</t>
  </si>
  <si>
    <t>Oil Formulas</t>
  </si>
  <si>
    <t>Vitamin D: 2 x 2000IU VD pill in 24 oz (713mL) peanut oil</t>
  </si>
  <si>
    <t>Vitamin K: 1 part LouAna avocado oil, 1 part irradiated canola oil</t>
  </si>
  <si>
    <t>VD &amp; VA: 10g(24oz peanut oil + 2x2000IU Nature's Life VD) + 30g canola oil + 5 25,000 IU premiere value beta carotene</t>
  </si>
  <si>
    <t>P group formula for VDrad + phosphate: 2.56dr chicken fat (contains Le), 1.12dr canola (contains αLn and tiny amounts of Le), 1.32dr coconut oil filler</t>
  </si>
  <si>
    <t>CaG formula for VDrad + glutamate: .75dr chicken fat (contains Le), .35dr canola (contains αLn and tiny amounts of Le), 3.85dr coconut oil filler</t>
  </si>
  <si>
    <t>UV formula for VDrad + aspartate: 2.4dr chicken fat (contains Le), 1.0dr canola (contains αLn and tiny amounts of Le), 1.6dr coconut oil filler</t>
  </si>
  <si>
    <t>VH formula for Vitamin K + choline interactions:  3.8dr chicken fat (contains Le), .24dr LouAnn avocado (contains αLn and Vitamin K), .96dr coconut oil filler</t>
  </si>
  <si>
    <t>PH formula for B6 + choline interactions: 1.65dr chicken fat (contains Le), 3.35dr canola (contains αLn and tiny amounts of Le)</t>
  </si>
  <si>
    <t>DH formula for VDrad + choline interactions: .5dr chicken fat (contains Le), 1.5dr canola (contains αLn and tiny amounts of Le), 3.0dr coconut oil filler</t>
  </si>
  <si>
    <t>NMyr Master - Myristamide (81.1g ghee(90mL), 2.4g household ammonia, 10.0g water, simmer until dry)</t>
  </si>
  <si>
    <t>NPal Master - Palmamide (81.3g spectrum organic veg shortening (90mL), 2.4g household ammonia, 10.0g water, simmer until dry)</t>
  </si>
  <si>
    <t>NOle Master - Oleamide (82.3g high oleic sunflower(90mL), 2.4g household ammonia, 10.0g water, simmer until dry)</t>
  </si>
  <si>
    <t>NLe Master - Linolamide (41.1g chicken fat(is 45mL), 1.2g household ammonia, 5.0g water, simmer until dry)</t>
  </si>
  <si>
    <t>NαLn Master - α-Linolenamide (83.2g spectrum organic canola(90mL), 2.4g household ammonia, 10.0g water, simmer until dry)</t>
  </si>
  <si>
    <t>NF, fatty amides, taken once every bidiem: .110dr NMyr, .010dr NPal, .167dr NOle, .111dr NLe, .222dr αLn, 4.38dr coconut oil filler</t>
  </si>
  <si>
    <t>to be assimilated eventually:</t>
  </si>
  <si>
    <t>MM</t>
  </si>
  <si>
    <t>Pr (not yet assimilated)</t>
  </si>
  <si>
    <t>Praseodymium</t>
  </si>
  <si>
    <t>Praseodymium oxide (1Kµg/mL from High Purity Standards, 2%HCl)</t>
  </si>
  <si>
    <t>original is pure in starch and evaporated, master is diluted original, working is diluted master</t>
  </si>
  <si>
    <t>Some B7 group</t>
  </si>
  <si>
    <t>PL</t>
  </si>
  <si>
    <t>This section is for where I include a nutrient in my diet by using a
source that is impossible to derive the specific amount from.</t>
  </si>
</sst>
</file>

<file path=xl/styles.xml><?xml version="1.0" encoding="utf-8"?>
<styleSheet xmlns="http://schemas.openxmlformats.org/spreadsheetml/2006/main">
  <numFmts count="15">
    <numFmt numFmtId="164" formatCode="GENERAL"/>
    <numFmt numFmtId="165" formatCode="#.000000"/>
    <numFmt numFmtId="166" formatCode="0.00"/>
    <numFmt numFmtId="167" formatCode="#.00"/>
    <numFmt numFmtId="168" formatCode="0.0"/>
    <numFmt numFmtId="169" formatCode="0"/>
    <numFmt numFmtId="170" formatCode="#"/>
    <numFmt numFmtId="171" formatCode="#.000"/>
    <numFmt numFmtId="172" formatCode="0.000000"/>
    <numFmt numFmtId="173" formatCode="#.0"/>
    <numFmt numFmtId="174" formatCode="000"/>
    <numFmt numFmtId="175" formatCode="0.000"/>
    <numFmt numFmtId="176" formatCode="#.0000"/>
    <numFmt numFmtId="177" formatCode="#.00000"/>
    <numFmt numFmtId="178" formatCode="#.0000000"/>
  </numFmts>
  <fonts count="12">
    <font>
      <sz val="10"/>
      <name val="Arial"/>
      <family val="2"/>
    </font>
    <font>
      <sz val="8"/>
      <name val="Arial"/>
      <family val="2"/>
    </font>
    <font>
      <b/>
      <sz val="10"/>
      <name val="Arial"/>
      <family val="2"/>
    </font>
    <font>
      <b/>
      <i/>
      <sz val="10"/>
      <name val="Arial"/>
      <family val="2"/>
    </font>
    <font>
      <b/>
      <sz val="8"/>
      <name val="Arial"/>
      <family val="2"/>
    </font>
    <font>
      <u val="single"/>
      <sz val="10"/>
      <name val="Arial"/>
      <family val="2"/>
    </font>
    <font>
      <b/>
      <sz val="14"/>
      <name val="Arial"/>
      <family val="2"/>
    </font>
    <font>
      <vertAlign val="subscript"/>
      <sz val="10"/>
      <name val="Arial"/>
      <family val="2"/>
    </font>
    <font>
      <i/>
      <sz val="10"/>
      <name val="Arial"/>
      <family val="2"/>
    </font>
    <font>
      <sz val="10"/>
      <color indexed="23"/>
      <name val="Arial"/>
      <family val="2"/>
    </font>
    <font>
      <sz val="10"/>
      <color indexed="55"/>
      <name val="Arial"/>
      <family val="2"/>
    </font>
    <font>
      <b/>
      <sz val="9"/>
      <name val="Arial"/>
      <family val="2"/>
    </font>
  </fonts>
  <fills count="8">
    <fill>
      <patternFill patternType="none"/>
    </fill>
    <fill>
      <patternFill patternType="gray125"/>
    </fill>
    <fill>
      <patternFill patternType="solid">
        <fgColor indexed="22"/>
        <bgColor indexed="64"/>
      </patternFill>
    </fill>
    <fill>
      <patternFill patternType="solid">
        <fgColor indexed="49"/>
        <bgColor indexed="64"/>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63"/>
        <bgColor indexed="64"/>
      </patternFill>
    </fill>
  </fills>
  <borders count="1">
    <border>
      <left/>
      <right/>
      <top/>
      <bottom/>
      <diagonal/>
    </border>
  </borders>
  <cellStyleXfs count="20">
    <xf numFmtId="164" fontId="0" fillId="0" borderId="0">
      <alignment/>
      <protection/>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0" fillId="0" borderId="0" applyFill="0" applyBorder="0" applyAlignment="0" applyProtection="0"/>
    <xf numFmtId="41" fontId="0" fillId="0" borderId="0" applyFill="0" applyBorder="0" applyAlignment="0" applyProtection="0"/>
    <xf numFmtId="44" fontId="0" fillId="0" borderId="0" applyFill="0" applyBorder="0" applyAlignment="0" applyProtection="0"/>
    <xf numFmtId="42" fontId="0" fillId="0" borderId="0" applyFill="0" applyBorder="0" applyAlignment="0" applyProtection="0"/>
    <xf numFmtId="9" fontId="0" fillId="0" borderId="0" applyFill="0" applyBorder="0" applyAlignment="0" applyProtection="0"/>
  </cellStyleXfs>
  <cellXfs count="110">
    <xf numFmtId="164" fontId="0" fillId="0" borderId="0" xfId="0" applyAlignment="1">
      <alignment/>
    </xf>
    <xf numFmtId="164" fontId="0" fillId="0" borderId="0" xfId="0" applyFill="1" applyAlignment="1">
      <alignment/>
    </xf>
    <xf numFmtId="165" fontId="0" fillId="0" borderId="0" xfId="0" applyNumberFormat="1" applyAlignment="1">
      <alignment/>
    </xf>
    <xf numFmtId="166" fontId="0" fillId="0" borderId="0" xfId="0" applyNumberFormat="1" applyFont="1" applyAlignment="1">
      <alignment/>
    </xf>
    <xf numFmtId="167" fontId="0" fillId="0" borderId="0" xfId="0" applyNumberFormat="1" applyFont="1" applyAlignment="1">
      <alignment/>
    </xf>
    <xf numFmtId="168" fontId="0" fillId="0" borderId="0" xfId="0" applyNumberFormat="1" applyAlignment="1">
      <alignment/>
    </xf>
    <xf numFmtId="164" fontId="0" fillId="0" borderId="0" xfId="0" applyFont="1" applyAlignment="1">
      <alignment/>
    </xf>
    <xf numFmtId="169" fontId="0" fillId="0" borderId="0" xfId="0" applyNumberFormat="1" applyFont="1" applyAlignment="1">
      <alignment/>
    </xf>
    <xf numFmtId="167" fontId="0" fillId="0" borderId="0" xfId="0" applyNumberFormat="1" applyAlignment="1">
      <alignment/>
    </xf>
    <xf numFmtId="164" fontId="0" fillId="2" borderId="0" xfId="0" applyFill="1" applyAlignment="1">
      <alignment/>
    </xf>
    <xf numFmtId="170" fontId="0" fillId="0" borderId="0" xfId="0" applyNumberFormat="1" applyAlignment="1">
      <alignment/>
    </xf>
    <xf numFmtId="169" fontId="0" fillId="0" borderId="0" xfId="0" applyNumberFormat="1" applyAlignment="1">
      <alignment/>
    </xf>
    <xf numFmtId="171" fontId="0" fillId="0" borderId="0" xfId="0" applyNumberFormat="1" applyAlignment="1">
      <alignment/>
    </xf>
    <xf numFmtId="164" fontId="0" fillId="0" borderId="0" xfId="0" applyAlignment="1">
      <alignment textRotation="90"/>
    </xf>
    <xf numFmtId="164" fontId="0" fillId="3" borderId="0" xfId="0" applyFill="1" applyAlignment="1">
      <alignment textRotation="90"/>
    </xf>
    <xf numFmtId="166" fontId="0" fillId="3" borderId="0" xfId="0" applyNumberFormat="1" applyFont="1" applyFill="1" applyAlignment="1">
      <alignment textRotation="90"/>
    </xf>
    <xf numFmtId="167" fontId="0" fillId="3" borderId="0" xfId="0" applyNumberFormat="1" applyFont="1" applyFill="1" applyAlignment="1">
      <alignment textRotation="90"/>
    </xf>
    <xf numFmtId="168" fontId="0" fillId="3" borderId="0" xfId="0" applyNumberFormat="1" applyFill="1" applyAlignment="1">
      <alignment textRotation="90"/>
    </xf>
    <xf numFmtId="166" fontId="0" fillId="4" borderId="0" xfId="0" applyNumberFormat="1" applyFont="1" applyFill="1" applyAlignment="1">
      <alignment textRotation="90"/>
    </xf>
    <xf numFmtId="164" fontId="0" fillId="4" borderId="0" xfId="0" applyFont="1" applyFill="1" applyAlignment="1">
      <alignment textRotation="90"/>
    </xf>
    <xf numFmtId="169" fontId="0" fillId="4" borderId="0" xfId="0" applyNumberFormat="1" applyFont="1" applyFill="1" applyAlignment="1">
      <alignment textRotation="90"/>
    </xf>
    <xf numFmtId="167" fontId="1" fillId="2" borderId="0" xfId="0" applyNumberFormat="1" applyFont="1" applyFill="1" applyAlignment="1">
      <alignment textRotation="90" wrapText="1"/>
    </xf>
    <xf numFmtId="164" fontId="1" fillId="2" borderId="0" xfId="0" applyFont="1" applyFill="1" applyAlignment="1">
      <alignment textRotation="90" wrapText="1"/>
    </xf>
    <xf numFmtId="170" fontId="1" fillId="2" borderId="0" xfId="0" applyNumberFormat="1" applyFont="1" applyFill="1" applyAlignment="1">
      <alignment textRotation="90" wrapText="1"/>
    </xf>
    <xf numFmtId="169" fontId="1" fillId="2" borderId="0" xfId="0" applyNumberFormat="1" applyFont="1" applyFill="1" applyAlignment="1">
      <alignment textRotation="90" wrapText="1"/>
    </xf>
    <xf numFmtId="164" fontId="1" fillId="0" borderId="0" xfId="0" applyFont="1" applyFill="1" applyAlignment="1">
      <alignment textRotation="90" wrapText="1"/>
    </xf>
    <xf numFmtId="164" fontId="1" fillId="0" borderId="0" xfId="0" applyFont="1" applyAlignment="1">
      <alignment textRotation="90" wrapText="1"/>
    </xf>
    <xf numFmtId="164" fontId="2" fillId="0" borderId="0" xfId="0" applyFont="1" applyAlignment="1">
      <alignment textRotation="90"/>
    </xf>
    <xf numFmtId="164" fontId="0" fillId="0" borderId="0" xfId="0" applyFont="1" applyAlignment="1">
      <alignment wrapText="1"/>
    </xf>
    <xf numFmtId="164" fontId="2" fillId="0" borderId="0" xfId="0" applyFont="1" applyAlignment="1">
      <alignment textRotation="90" wrapText="1"/>
    </xf>
    <xf numFmtId="164" fontId="2" fillId="3" borderId="0" xfId="0" applyFont="1" applyFill="1" applyAlignment="1">
      <alignment textRotation="90"/>
    </xf>
    <xf numFmtId="166" fontId="2" fillId="3" borderId="0" xfId="0" applyNumberFormat="1" applyFont="1" applyFill="1" applyAlignment="1">
      <alignment textRotation="90" wrapText="1"/>
    </xf>
    <xf numFmtId="167" fontId="2" fillId="3" borderId="0" xfId="0" applyNumberFormat="1" applyFont="1" applyFill="1" applyAlignment="1">
      <alignment textRotation="90" wrapText="1"/>
    </xf>
    <xf numFmtId="168" fontId="2" fillId="3" borderId="0" xfId="0" applyNumberFormat="1" applyFont="1" applyFill="1" applyAlignment="1">
      <alignment textRotation="90" wrapText="1"/>
    </xf>
    <xf numFmtId="164" fontId="2" fillId="3" borderId="0" xfId="0" applyFont="1" applyFill="1" applyAlignment="1">
      <alignment textRotation="90" wrapText="1"/>
    </xf>
    <xf numFmtId="166" fontId="2" fillId="4" borderId="0" xfId="0" applyNumberFormat="1" applyFont="1" applyFill="1" applyAlignment="1">
      <alignment textRotation="90" wrapText="1"/>
    </xf>
    <xf numFmtId="164" fontId="2" fillId="4" borderId="0" xfId="0" applyFont="1" applyFill="1" applyAlignment="1">
      <alignment textRotation="90" wrapText="1"/>
    </xf>
    <xf numFmtId="169" fontId="2" fillId="4" borderId="0" xfId="0" applyNumberFormat="1" applyFont="1" applyFill="1" applyAlignment="1">
      <alignment textRotation="90" wrapText="1"/>
    </xf>
    <xf numFmtId="167" fontId="4" fillId="2" borderId="0" xfId="0" applyNumberFormat="1" applyFont="1" applyFill="1" applyAlignment="1">
      <alignment textRotation="90" wrapText="1"/>
    </xf>
    <xf numFmtId="164" fontId="4" fillId="2" borderId="0" xfId="0" applyFont="1" applyFill="1" applyAlignment="1">
      <alignment textRotation="90" wrapText="1"/>
    </xf>
    <xf numFmtId="170" fontId="4" fillId="2" borderId="0" xfId="0" applyNumberFormat="1" applyFont="1" applyFill="1" applyAlignment="1">
      <alignment textRotation="90" wrapText="1"/>
    </xf>
    <xf numFmtId="164" fontId="2" fillId="2" borderId="0" xfId="0" applyFont="1" applyFill="1" applyAlignment="1">
      <alignment textRotation="90" wrapText="1"/>
    </xf>
    <xf numFmtId="169" fontId="4" fillId="2" borderId="0" xfId="0" applyNumberFormat="1" applyFont="1" applyFill="1" applyAlignment="1">
      <alignment textRotation="90" wrapText="1"/>
    </xf>
    <xf numFmtId="164" fontId="4" fillId="0" borderId="0" xfId="0" applyFont="1" applyAlignment="1">
      <alignment textRotation="90" wrapText="1"/>
    </xf>
    <xf numFmtId="165" fontId="2" fillId="0" borderId="0" xfId="0" applyNumberFormat="1" applyFont="1" applyAlignment="1">
      <alignment/>
    </xf>
    <xf numFmtId="171" fontId="2" fillId="0" borderId="0" xfId="0" applyNumberFormat="1" applyFont="1" applyAlignment="1">
      <alignment/>
    </xf>
    <xf numFmtId="164" fontId="2" fillId="0" borderId="0" xfId="0" applyFont="1" applyAlignment="1">
      <alignment/>
    </xf>
    <xf numFmtId="164" fontId="2" fillId="0" borderId="0" xfId="0" applyFont="1" applyAlignment="1">
      <alignment wrapText="1"/>
    </xf>
    <xf numFmtId="164" fontId="5" fillId="0" borderId="0" xfId="0" applyFont="1" applyFill="1" applyAlignment="1">
      <alignment/>
    </xf>
    <xf numFmtId="164" fontId="6" fillId="0" borderId="0" xfId="0" applyFont="1" applyAlignment="1">
      <alignment/>
    </xf>
    <xf numFmtId="164" fontId="0" fillId="3" borderId="0" xfId="0" applyFill="1" applyAlignment="1">
      <alignment/>
    </xf>
    <xf numFmtId="166" fontId="0" fillId="3" borderId="0" xfId="0" applyNumberFormat="1" applyFont="1" applyFill="1" applyAlignment="1">
      <alignment/>
    </xf>
    <xf numFmtId="167" fontId="0" fillId="3" borderId="0" xfId="0" applyNumberFormat="1" applyFont="1" applyFill="1" applyAlignment="1">
      <alignment/>
    </xf>
    <xf numFmtId="168" fontId="0" fillId="3" borderId="0" xfId="0" applyNumberFormat="1" applyFill="1" applyAlignment="1">
      <alignment/>
    </xf>
    <xf numFmtId="166" fontId="0" fillId="4" borderId="0" xfId="0" applyNumberFormat="1" applyFont="1" applyFill="1" applyAlignment="1">
      <alignment/>
    </xf>
    <xf numFmtId="164" fontId="0" fillId="4" borderId="0" xfId="0" applyFont="1" applyFill="1" applyAlignment="1">
      <alignment/>
    </xf>
    <xf numFmtId="169" fontId="0" fillId="4" borderId="0" xfId="0" applyNumberFormat="1" applyFont="1" applyFill="1" applyAlignment="1">
      <alignment/>
    </xf>
    <xf numFmtId="170" fontId="0" fillId="2" borderId="0" xfId="0" applyNumberFormat="1" applyFill="1" applyAlignment="1">
      <alignment/>
    </xf>
    <xf numFmtId="169" fontId="0" fillId="2" borderId="0" xfId="0" applyNumberFormat="1" applyFill="1" applyAlignment="1">
      <alignment/>
    </xf>
    <xf numFmtId="171" fontId="0" fillId="0" borderId="0" xfId="0" applyNumberFormat="1" applyFont="1" applyAlignment="1">
      <alignment/>
    </xf>
    <xf numFmtId="171" fontId="0" fillId="0" borderId="0" xfId="0" applyNumberFormat="1" applyFill="1" applyAlignment="1">
      <alignment/>
    </xf>
    <xf numFmtId="166" fontId="0" fillId="0" borderId="0" xfId="0" applyNumberFormat="1" applyFont="1" applyFill="1" applyAlignment="1">
      <alignment/>
    </xf>
    <xf numFmtId="168" fontId="0" fillId="3" borderId="0" xfId="0" applyNumberFormat="1" applyFont="1" applyFill="1" applyAlignment="1">
      <alignment/>
    </xf>
    <xf numFmtId="171" fontId="8" fillId="5" borderId="0" xfId="0" applyNumberFormat="1" applyFont="1" applyFill="1" applyAlignment="1">
      <alignment/>
    </xf>
    <xf numFmtId="171" fontId="0" fillId="4" borderId="0" xfId="0" applyNumberFormat="1" applyFont="1" applyFill="1" applyAlignment="1">
      <alignment/>
    </xf>
    <xf numFmtId="168" fontId="0" fillId="4" borderId="0" xfId="0" applyNumberFormat="1" applyFont="1" applyFill="1" applyAlignment="1">
      <alignment/>
    </xf>
    <xf numFmtId="171" fontId="0" fillId="6" borderId="0" xfId="0" applyNumberFormat="1" applyFont="1" applyFill="1" applyAlignment="1">
      <alignment/>
    </xf>
    <xf numFmtId="167" fontId="0" fillId="0" borderId="0" xfId="0" applyNumberFormat="1" applyFont="1" applyFill="1" applyAlignment="1">
      <alignment/>
    </xf>
    <xf numFmtId="164" fontId="0" fillId="2" borderId="0" xfId="0" applyFont="1" applyFill="1" applyAlignment="1">
      <alignment/>
    </xf>
    <xf numFmtId="171" fontId="0" fillId="2" borderId="0" xfId="0" applyNumberFormat="1" applyFont="1" applyFill="1" applyAlignment="1">
      <alignment/>
    </xf>
    <xf numFmtId="169" fontId="0" fillId="0" borderId="0" xfId="0" applyNumberFormat="1" applyFont="1" applyFill="1" applyAlignment="1">
      <alignment/>
    </xf>
    <xf numFmtId="164" fontId="0" fillId="0" borderId="0" xfId="0" applyFont="1" applyFill="1" applyAlignment="1">
      <alignment/>
    </xf>
    <xf numFmtId="168" fontId="0" fillId="2" borderId="0" xfId="0" applyNumberFormat="1" applyFont="1" applyFill="1" applyAlignment="1">
      <alignment/>
    </xf>
    <xf numFmtId="170" fontId="0" fillId="2" borderId="0" xfId="0" applyNumberFormat="1" applyFont="1" applyFill="1" applyAlignment="1">
      <alignment/>
    </xf>
    <xf numFmtId="169" fontId="0" fillId="2" borderId="0" xfId="0" applyNumberFormat="1" applyFont="1" applyFill="1" applyAlignment="1">
      <alignment/>
    </xf>
    <xf numFmtId="171" fontId="0" fillId="0" borderId="0" xfId="0" applyNumberFormat="1" applyFont="1" applyFill="1" applyAlignment="1">
      <alignment/>
    </xf>
    <xf numFmtId="165" fontId="0" fillId="0" borderId="0" xfId="0" applyNumberFormat="1" applyFont="1" applyAlignment="1">
      <alignment/>
    </xf>
    <xf numFmtId="172" fontId="0" fillId="0" borderId="0" xfId="0" applyNumberFormat="1" applyAlignment="1">
      <alignment/>
    </xf>
    <xf numFmtId="166" fontId="9" fillId="7" borderId="0" xfId="0" applyNumberFormat="1" applyFont="1" applyFill="1" applyAlignment="1">
      <alignment/>
    </xf>
    <xf numFmtId="166" fontId="0" fillId="2" borderId="0" xfId="0" applyNumberFormat="1" applyFont="1" applyFill="1" applyAlignment="1">
      <alignment/>
    </xf>
    <xf numFmtId="171" fontId="0" fillId="5" borderId="0" xfId="0" applyNumberFormat="1" applyFont="1" applyFill="1" applyAlignment="1">
      <alignment/>
    </xf>
    <xf numFmtId="170" fontId="0" fillId="0" borderId="0" xfId="0" applyNumberFormat="1" applyFont="1" applyAlignment="1">
      <alignment/>
    </xf>
    <xf numFmtId="173" fontId="0" fillId="0" borderId="0" xfId="0" applyNumberFormat="1" applyAlignment="1">
      <alignment/>
    </xf>
    <xf numFmtId="174" fontId="0" fillId="0" borderId="0" xfId="0" applyNumberFormat="1" applyFont="1" applyAlignment="1">
      <alignment/>
    </xf>
    <xf numFmtId="166" fontId="10" fillId="7" borderId="0" xfId="0" applyNumberFormat="1" applyFont="1" applyFill="1" applyAlignment="1">
      <alignment/>
    </xf>
    <xf numFmtId="175" fontId="0" fillId="0" borderId="0" xfId="0" applyNumberFormat="1" applyFont="1" applyFill="1" applyAlignment="1">
      <alignment/>
    </xf>
    <xf numFmtId="176" fontId="0" fillId="0" borderId="0" xfId="0" applyNumberFormat="1" applyFont="1" applyFill="1" applyAlignment="1">
      <alignment/>
    </xf>
    <xf numFmtId="167" fontId="0" fillId="2" borderId="0" xfId="0" applyNumberFormat="1" applyFont="1" applyFill="1" applyAlignment="1">
      <alignment/>
    </xf>
    <xf numFmtId="177" fontId="0" fillId="0" borderId="0" xfId="0" applyNumberFormat="1" applyFont="1" applyFill="1" applyAlignment="1">
      <alignment/>
    </xf>
    <xf numFmtId="164" fontId="2" fillId="0" borderId="0" xfId="0" applyFont="1" applyFill="1" applyAlignment="1">
      <alignment/>
    </xf>
    <xf numFmtId="175" fontId="0" fillId="0" borderId="0" xfId="0" applyNumberFormat="1" applyAlignment="1">
      <alignment/>
    </xf>
    <xf numFmtId="165" fontId="2" fillId="0" borderId="0" xfId="0" applyNumberFormat="1" applyFont="1" applyAlignment="1">
      <alignment wrapText="1"/>
    </xf>
    <xf numFmtId="164" fontId="4" fillId="0" borderId="0" xfId="0" applyFont="1" applyAlignment="1">
      <alignment/>
    </xf>
    <xf numFmtId="167" fontId="0" fillId="0" borderId="0" xfId="0" applyNumberFormat="1" applyFill="1" applyAlignment="1">
      <alignment/>
    </xf>
    <xf numFmtId="173" fontId="0" fillId="0" borderId="0" xfId="0" applyNumberFormat="1" applyFill="1" applyAlignment="1">
      <alignment/>
    </xf>
    <xf numFmtId="176" fontId="0" fillId="0" borderId="0" xfId="0" applyNumberFormat="1" applyFont="1" applyAlignment="1">
      <alignment/>
    </xf>
    <xf numFmtId="178" fontId="0" fillId="0" borderId="0" xfId="0" applyNumberFormat="1" applyAlignment="1">
      <alignment/>
    </xf>
    <xf numFmtId="165" fontId="0" fillId="0" borderId="0" xfId="0" applyNumberFormat="1" applyFill="1" applyAlignment="1">
      <alignment/>
    </xf>
    <xf numFmtId="165" fontId="0" fillId="0" borderId="0" xfId="0" applyNumberFormat="1" applyFont="1" applyAlignment="1">
      <alignment horizontal="right"/>
    </xf>
    <xf numFmtId="170" fontId="0" fillId="0" borderId="0" xfId="0" applyNumberFormat="1" applyFill="1" applyAlignment="1">
      <alignment/>
    </xf>
    <xf numFmtId="177" fontId="0" fillId="0" borderId="0" xfId="0" applyNumberFormat="1" applyAlignment="1">
      <alignment/>
    </xf>
    <xf numFmtId="169" fontId="9" fillId="7" borderId="0" xfId="0" applyNumberFormat="1" applyFont="1" applyFill="1" applyAlignment="1">
      <alignment/>
    </xf>
    <xf numFmtId="168" fontId="0" fillId="0" borderId="0" xfId="0" applyNumberFormat="1" applyFont="1" applyFill="1" applyAlignment="1">
      <alignment/>
    </xf>
    <xf numFmtId="167" fontId="0" fillId="3" borderId="0" xfId="0" applyNumberFormat="1" applyFont="1" applyFill="1" applyAlignment="1">
      <alignment horizontal="left"/>
    </xf>
    <xf numFmtId="176" fontId="0" fillId="0" borderId="0" xfId="0" applyNumberFormat="1" applyAlignment="1">
      <alignment/>
    </xf>
    <xf numFmtId="176" fontId="2" fillId="0" borderId="0" xfId="0" applyNumberFormat="1" applyFont="1" applyAlignment="1">
      <alignment/>
    </xf>
    <xf numFmtId="168" fontId="0" fillId="3" borderId="0" xfId="0" applyNumberFormat="1" applyFont="1" applyFill="1" applyAlignment="1">
      <alignment horizontal="right"/>
    </xf>
    <xf numFmtId="164" fontId="11" fillId="0" borderId="0" xfId="0" applyFont="1" applyAlignment="1">
      <alignment/>
    </xf>
    <xf numFmtId="171" fontId="8" fillId="0" borderId="0" xfId="0" applyNumberFormat="1" applyFont="1" applyFill="1" applyAlignment="1">
      <alignment/>
    </xf>
    <xf numFmtId="176" fontId="0" fillId="4" borderId="0" xfId="0" applyNumberFormat="1" applyFont="1" applyFill="1" applyAlignment="1">
      <alignment/>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66FF99"/>
      <rgbColor rgb="00FFFF99"/>
      <rgbColor rgb="0099CCFF"/>
      <rgbColor rgb="00FF99CC"/>
      <rgbColor rgb="00CC99FF"/>
      <rgbColor rgb="00FFCC99"/>
      <rgbColor rgb="003366FF"/>
      <rgbColor rgb="0033CC66"/>
      <rgbColor rgb="0099CC00"/>
      <rgbColor rgb="00FFCC00"/>
      <rgbColor rgb="00FF9900"/>
      <rgbColor rgb="00FF6600"/>
      <rgbColor rgb="00666699"/>
      <rgbColor rgb="0099999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worksheet" Target="worksheets/sheet3.xml" /><Relationship Id="rId1" Type="http://schemas.openxmlformats.org/officeDocument/2006/relationships/theme" Target="theme/theme1.xml" /><Relationship Id="rId2" Type="http://schemas.openxmlformats.org/officeDocument/2006/relationships/styles" Target="styles.xml" /><Relationship Id="rId4" Type="http://schemas.openxmlformats.org/officeDocument/2006/relationships/worksheet" Target="worksheets/sheet2.xml" /><Relationship Id="rId6" Type="http://schemas.openxmlformats.org/officeDocument/2006/relationships/sharedStrings" Target="sharedStrings.xml" /><Relationship Id="rId3" Type="http://schemas.openxmlformats.org/officeDocument/2006/relationships/worksheet" Target="worksheets/sheet1.xml" /><Relationship Id="rId7"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d33d9747-4c95-4d3b-a203-e6a417947f76}">
  <dimension ref="A1:IM1039"/>
  <sheetViews>
    <sheetView tabSelected="1" workbookViewId="0" topLeftCell="A658">
      <selection pane="topLeft" activeCell="E671" sqref="E671"/>
    </sheetView>
  </sheetViews>
  <sheetFormatPr defaultRowHeight="32.8" customHeight="1"/>
  <cols>
    <col min="1" max="1" width="8.71428571428571" style="1"/>
    <col min="2" max="2" width="4.85714285714286"/>
    <col min="3" max="3" width="12.2857142857143" style="2"/>
    <col min="4" max="4" width="10.5714285714286"/>
    <col min="5" max="5" width="14.5714285714286"/>
    <col min="6" max="6" width="21"/>
    <col min="7" max="8" width="4.71428571428571"/>
    <col min="9" max="9" width="5.71428571428571"/>
    <col min="10" max="10" width="5.28571428571429"/>
    <col min="11" max="11" width="6.14285714285714"/>
    <col min="12" max="12" width="7.14285714285714"/>
    <col min="13" max="13" width="5.28571428571429" style="3"/>
    <col min="14" max="14" width="6.57142857142857" style="4"/>
    <col min="15" max="15" width="8" style="5"/>
    <col min="16" max="16" width="6.71428571428571"/>
    <col min="17" max="17" width="6.14285714285714" style="3"/>
    <col min="18" max="18" width="8.28571428571429" style="6"/>
    <col min="19" max="19" width="6.28571428571429" style="6"/>
    <col min="20" max="20" width="7" style="6"/>
    <col min="21" max="21" width="12" style="7"/>
    <col min="22" max="22" width="6.28571428571429" style="6"/>
    <col min="23" max="23" width="7" style="8"/>
    <col min="24" max="24" width="4.14285714285714" style="9"/>
    <col min="25" max="25" width="5"/>
    <col min="26" max="27" width="4.14285714285714"/>
    <col min="28" max="28" width="3.71428571428571" style="9"/>
    <col min="29" max="29" width="5.57142857142857"/>
    <col min="30" max="30" width="9" style="10"/>
    <col min="31" max="31" width="7.85714285714286"/>
    <col min="32" max="32" width="8.42857142857143" style="11"/>
    <col min="33" max="33" width="9.71428571428571"/>
    <col min="34" max="34" width="5.14285714285714"/>
    <col min="35" max="35" width="3.85714285714286"/>
    <col min="36" max="36" width="12.2857142857143" style="2"/>
    <col min="37" max="37" width="4.71428571428571"/>
    <col min="38" max="38" width="10.5714285714286" style="12"/>
    <col min="39" max="39" width="5"/>
    <col min="40" max="40" width="10.4285714285714"/>
    <col min="41" max="41" width="4.14285714285714"/>
    <col min="42" max="42" width="12.8571428571429"/>
    <col min="43" max="43" width="4.57142857142857"/>
    <col min="44" max="16384" width="11.5714285714286"/>
  </cols>
  <sheetData>
    <row r="1" spans="7:35" ht="27.6" customHeight="1">
      <c r="G1" t="s">
        <v>0</v>
      </c>
      <c r="H1" s="13"/>
      <c r="I1" s="13"/>
      <c r="J1" s="13"/>
      <c r="K1" s="13"/>
      <c r="L1" s="14"/>
      <c r="M1" s="15"/>
      <c r="N1" s="16"/>
      <c r="O1" s="17"/>
      <c r="P1" s="14"/>
      <c r="Q1" s="18"/>
      <c r="R1" s="19"/>
      <c r="S1" s="19"/>
      <c r="T1" s="19"/>
      <c r="U1" s="20"/>
      <c r="V1" s="19"/>
      <c r="W1" s="21"/>
      <c r="X1" s="22"/>
      <c r="Y1" s="22"/>
      <c r="Z1" s="22"/>
      <c r="AA1" s="22"/>
      <c r="AB1" s="22"/>
      <c r="AC1" s="22"/>
      <c r="AD1" s="23"/>
      <c r="AE1" s="22"/>
      <c r="AF1" s="24"/>
      <c r="AG1" s="25"/>
      <c r="AH1" s="26"/>
      <c r="AI1" s="26"/>
    </row>
    <row r="2" spans="2:45" ht="158.95" customHeight="1">
      <c r="B2" s="27" t="s">
        <v>1</v>
      </c>
      <c r="C2" s="27" t="s">
        <v>2</v>
      </c>
      <c r="E2" t="s">
        <v>3</v>
      </c>
      <c r="F2" s="28" t="s">
        <v>4</v>
      </c>
      <c r="H2" s="27" t="s">
        <v>5</v>
      </c>
      <c r="I2" s="27" t="s">
        <v>6</v>
      </c>
      <c r="J2" s="29" t="s">
        <v>7</v>
      </c>
      <c r="K2" s="29" t="s">
        <v>8</v>
      </c>
      <c r="L2" s="30" t="s">
        <v>9</v>
      </c>
      <c r="M2" s="31" t="s">
        <v>10</v>
      </c>
      <c r="N2" s="32" t="s">
        <v>11</v>
      </c>
      <c r="O2" s="33" t="s">
        <v>12</v>
      </c>
      <c r="P2" s="34" t="s">
        <v>13</v>
      </c>
      <c r="Q2" s="35" t="s">
        <v>14</v>
      </c>
      <c r="R2" s="36" t="s">
        <v>15</v>
      </c>
      <c r="S2" s="36" t="s">
        <v>16</v>
      </c>
      <c r="T2" s="36" t="s">
        <v>17</v>
      </c>
      <c r="U2" s="37" t="s">
        <v>18</v>
      </c>
      <c r="V2" s="36" t="s">
        <v>19</v>
      </c>
      <c r="W2" s="38" t="s">
        <v>20</v>
      </c>
      <c r="X2" s="39" t="s">
        <v>21</v>
      </c>
      <c r="Y2" s="39" t="s">
        <v>22</v>
      </c>
      <c r="Z2" s="39" t="s">
        <v>23</v>
      </c>
      <c r="AA2" s="39" t="s">
        <v>24</v>
      </c>
      <c r="AB2" s="39" t="s">
        <v>25</v>
      </c>
      <c r="AC2" s="39" t="s">
        <v>26</v>
      </c>
      <c r="AD2" s="40" t="s">
        <v>27</v>
      </c>
      <c r="AE2" s="41" t="s">
        <v>28</v>
      </c>
      <c r="AF2" s="42" t="s">
        <v>29</v>
      </c>
      <c r="AG2" s="25"/>
      <c r="AH2" s="43" t="s">
        <v>30</v>
      </c>
      <c r="AI2" s="43" t="s">
        <v>31</v>
      </c>
      <c r="AJ2" s="44"/>
      <c r="AL2" s="45" t="s">
        <v>32</v>
      </c>
      <c r="AM2" s="46"/>
      <c r="AN2" s="47" t="s">
        <v>33</v>
      </c>
      <c r="AO2" s="46"/>
      <c r="AP2" s="47" t="s">
        <v>34</v>
      </c>
      <c r="AQ2" s="46"/>
      <c r="AR2" t="s">
        <v>32</v>
      </c>
      <c r="AS2" t="s">
        <v>35</v>
      </c>
    </row>
    <row r="3" spans="1:33" ht="12.75">
      <c r="A3" s="48"/>
      <c r="E3" s="49" t="s">
        <v>36</v>
      </c>
      <c r="L3" s="50"/>
      <c r="M3" s="51"/>
      <c r="N3" s="52"/>
      <c r="O3" s="53"/>
      <c r="P3" s="50"/>
      <c r="Q3" s="54"/>
      <c r="R3" s="55"/>
      <c r="S3" s="55"/>
      <c r="T3" s="55"/>
      <c r="U3" s="56"/>
      <c r="V3" s="55"/>
      <c r="W3" s="9"/>
      <c r="Y3" s="9"/>
      <c r="Z3" s="9"/>
      <c r="AA3" s="9"/>
      <c r="AC3" s="9"/>
      <c r="AD3" s="57"/>
      <c r="AE3" s="9"/>
      <c r="AF3" s="58"/>
      <c r="AG3" s="49" t="str">
        <f>E3</f>
        <v>Multi mineral pills - 32 pills, 3 taken every tridiem</v>
      </c>
    </row>
    <row r="4" spans="1:45" ht="14.9" customHeight="1">
      <c r="A4" s="1" t="s">
        <v>37</v>
      </c>
      <c r="C4" s="10">
        <f>AP4</f>
        <v>37593.75</v>
      </c>
      <c r="D4" t="str">
        <f>AQ4</f>
        <v>µg</v>
      </c>
      <c r="E4" t="s">
        <v>38</v>
      </c>
      <c r="F4" t="s">
        <v>39</v>
      </c>
      <c r="G4" s="6" t="s">
        <v>40</v>
      </c>
      <c r="H4" s="6">
        <v>40.10</v>
      </c>
      <c r="I4" s="6">
        <v>100</v>
      </c>
      <c r="J4" s="3">
        <f>H4/I4</f>
        <v>0.40100000000000002</v>
      </c>
      <c r="K4" s="59">
        <v>0.25</v>
      </c>
      <c r="L4" s="60">
        <v>1</v>
      </c>
      <c r="M4" s="61">
        <v>0</v>
      </c>
      <c r="N4" s="52">
        <f>M4*2.68</f>
        <v>0</v>
      </c>
      <c r="O4" s="62">
        <f>(L4*1000)/(N4+L4)</f>
        <v>1000</v>
      </c>
      <c r="P4" s="63">
        <v>0.25</v>
      </c>
      <c r="Q4" s="61">
        <v>1</v>
      </c>
      <c r="R4" s="64">
        <f>Q4*P4</f>
        <v>0.25</v>
      </c>
      <c r="S4" s="61">
        <v>0</v>
      </c>
      <c r="T4" s="65">
        <f>S4*2.68</f>
        <v>0</v>
      </c>
      <c r="U4" s="56">
        <f>1000*(R4)*O4/((R4)+T4)</f>
        <v>1000000</v>
      </c>
      <c r="V4" s="66">
        <f>(R4+T4)/((S4*6.7)+(Q4))</f>
        <v>0.25</v>
      </c>
      <c r="W4" s="67">
        <v>1</v>
      </c>
      <c r="X4" s="68">
        <v>8</v>
      </c>
      <c r="Y4" s="69">
        <f>(W4*8*V4)/X4</f>
        <v>0.25</v>
      </c>
      <c r="Z4" s="70">
        <v>0</v>
      </c>
      <c r="AA4" s="71">
        <v>0</v>
      </c>
      <c r="AB4" s="68">
        <v>16</v>
      </c>
      <c r="AC4" s="72">
        <f>(Z4+(AA4/AB4))*2.7</f>
        <v>0</v>
      </c>
      <c r="AD4" s="73">
        <f>Y4*U4/(Y4+AC4)</f>
        <v>1000000</v>
      </c>
      <c r="AE4" s="69">
        <f>(Y4+AC4)/(8*(W4/X4)+8*0.84375*(Z4+AA4/AB4))</f>
        <v>0.25</v>
      </c>
      <c r="AF4" s="74">
        <f>AD4*AE4</f>
        <v>250000</v>
      </c>
      <c r="AG4" t="s">
        <v>38</v>
      </c>
      <c r="AH4" s="71">
        <v>64</v>
      </c>
      <c r="AI4" s="71">
        <v>16</v>
      </c>
      <c r="AN4" s="12">
        <f>(AF4*(AH4/AI4)*(1/32))*J4</f>
        <v>12531.25</v>
      </c>
      <c r="AO4" t="s">
        <v>41</v>
      </c>
      <c r="AP4" s="12">
        <f>(AF4*(AH4/AI4)*(3/32))*J4</f>
        <v>37593.75</v>
      </c>
      <c r="AQ4" t="s">
        <v>41</v>
      </c>
      <c r="AR4" s="12"/>
      <c r="AS4" t="s">
        <v>42</v>
      </c>
    </row>
    <row r="5" spans="1:44" ht="12.75">
      <c r="A5" s="1" t="s">
        <v>43</v>
      </c>
      <c r="C5" s="10">
        <f>AP5</f>
        <v>3987.5345770706826</v>
      </c>
      <c r="D5" t="str">
        <f>AQ5</f>
        <v>µg</v>
      </c>
      <c r="E5" t="s">
        <v>44</v>
      </c>
      <c r="F5" t="s">
        <v>45</v>
      </c>
      <c r="G5" t="s">
        <v>46</v>
      </c>
      <c r="H5" s="6">
        <v>65.400000000000006</v>
      </c>
      <c r="I5" s="6">
        <v>455.70</v>
      </c>
      <c r="J5" s="6">
        <f>H5/I5</f>
        <v>0.14351547070441081</v>
      </c>
      <c r="K5" s="59">
        <v>0.47800000000000004</v>
      </c>
      <c r="L5" s="60">
        <v>3.2025999999999999</v>
      </c>
      <c r="M5" s="61">
        <v>0.68800000000000006</v>
      </c>
      <c r="N5" s="52">
        <f>M5*2.68</f>
        <v>1.8438400000000004</v>
      </c>
      <c r="O5" s="62">
        <f>(L5*1000)/(N5+L5)</f>
        <v>634.62559745087617</v>
      </c>
      <c r="P5" s="63">
        <v>0.46700000000000003</v>
      </c>
      <c r="Q5" s="61">
        <v>1</v>
      </c>
      <c r="R5" s="64">
        <f>Q5*P5</f>
        <v>0.46700000000000003</v>
      </c>
      <c r="S5" s="61">
        <v>0</v>
      </c>
      <c r="T5" s="65">
        <f>S5*2.68</f>
        <v>0</v>
      </c>
      <c r="U5" s="56">
        <f>1000*(R5)*O5/((R5)+T5)</f>
        <v>634625.59745087614</v>
      </c>
      <c r="V5" s="66">
        <f>(R5+T5)/((S5*6.7)+(Q5))</f>
        <v>0.46700000000000003</v>
      </c>
      <c r="W5" s="67">
        <v>1</v>
      </c>
      <c r="X5" s="68">
        <v>8</v>
      </c>
      <c r="Y5" s="69">
        <f>(W5*8*V5)/X5</f>
        <v>0.46700000000000003</v>
      </c>
      <c r="Z5" s="70">
        <v>0</v>
      </c>
      <c r="AA5" s="71">
        <v>0</v>
      </c>
      <c r="AB5" s="68">
        <v>16</v>
      </c>
      <c r="AC5" s="72">
        <f>(Z5+(AA5/AB5))*2.7</f>
        <v>0</v>
      </c>
      <c r="AD5" s="73">
        <f>Y5*U5/(Y5+AC5)</f>
        <v>634625.59745087614</v>
      </c>
      <c r="AE5" s="69">
        <f>(Y5+AC5)/(8*(W5/X5)+8*0.84375*(Z5+AA5/AB5))</f>
        <v>0.46700000000000003</v>
      </c>
      <c r="AF5" s="74">
        <f>AD5*AE5</f>
        <v>296370.15400955919</v>
      </c>
      <c r="AG5" t="s">
        <v>44</v>
      </c>
      <c r="AH5" s="71">
        <v>16</v>
      </c>
      <c r="AI5" s="71">
        <v>16</v>
      </c>
      <c r="AN5" s="12">
        <f>(AF5*(AH5/AI5)*(1/32))*J5</f>
        <v>1329.1781923568942</v>
      </c>
      <c r="AO5" t="s">
        <v>41</v>
      </c>
      <c r="AP5" s="12">
        <f>(AF5*(AH5/AI5)*(3/32))*J5</f>
        <v>3987.5345770706826</v>
      </c>
      <c r="AQ5" t="s">
        <v>41</v>
      </c>
      <c r="AR5" s="12"/>
    </row>
    <row r="6" spans="1:45" ht="14.9" customHeight="1">
      <c r="A6" s="1" t="s">
        <v>47</v>
      </c>
      <c r="C6" s="10">
        <f>AP6</f>
        <v>2808.8485054347821</v>
      </c>
      <c r="D6" t="str">
        <f>AQ6</f>
        <v>µg</v>
      </c>
      <c r="E6" t="s">
        <v>48</v>
      </c>
      <c r="F6" t="s">
        <v>49</v>
      </c>
      <c r="G6" s="6" t="s">
        <v>50</v>
      </c>
      <c r="H6" s="59">
        <v>0.0060000000000000001</v>
      </c>
      <c r="I6" s="59">
        <v>0.20700000000000002</v>
      </c>
      <c r="J6" s="6">
        <f>H6/I6</f>
        <v>0.028985507246376808</v>
      </c>
      <c r="K6" s="59">
        <v>0.48499999999999999</v>
      </c>
      <c r="L6" s="60">
        <v>1</v>
      </c>
      <c r="M6" s="61">
        <v>0</v>
      </c>
      <c r="N6" s="52">
        <f>M6*2.68</f>
        <v>0</v>
      </c>
      <c r="O6" s="62">
        <f>(L6*1000)/(N6+L6)</f>
        <v>1000</v>
      </c>
      <c r="P6" s="63">
        <f>(L6+N6)/((M6*6.7)+(L6/K6))</f>
        <v>0.48499999999999993</v>
      </c>
      <c r="Q6" s="61">
        <v>1</v>
      </c>
      <c r="R6" s="64">
        <f>Q6*P6</f>
        <v>0.48499999999999993</v>
      </c>
      <c r="S6" s="61">
        <v>0</v>
      </c>
      <c r="T6" s="65">
        <f>S6*2.68</f>
        <v>0</v>
      </c>
      <c r="U6" s="56">
        <f>1000*(R6)*O6/((R6)+T6)</f>
        <v>1000000</v>
      </c>
      <c r="V6" s="66">
        <f>(R6+T6)/((S6*6.7)+(Q6))</f>
        <v>0.48499999999999993</v>
      </c>
      <c r="W6" s="67">
        <v>1</v>
      </c>
      <c r="X6" s="68">
        <v>8</v>
      </c>
      <c r="Y6" s="69">
        <f>(W6*8*V6)/X6</f>
        <v>0.48499999999999993</v>
      </c>
      <c r="Z6" s="70">
        <v>0</v>
      </c>
      <c r="AA6" s="71">
        <v>0</v>
      </c>
      <c r="AB6" s="68">
        <v>16</v>
      </c>
      <c r="AC6" s="72">
        <f>(Z6+(AA6/AB6))*2.7</f>
        <v>0</v>
      </c>
      <c r="AD6" s="73">
        <f>Y6*U6/(Y6+AC6)</f>
        <v>1000000</v>
      </c>
      <c r="AE6" s="69">
        <f>(Y6+AC6)/(8*(W6/X6)+8*0.84375*(Z6+AA6/AB6))</f>
        <v>0.48499999999999993</v>
      </c>
      <c r="AF6" s="74">
        <f>AD6*AE6</f>
        <v>484999.99999999994</v>
      </c>
      <c r="AG6" t="s">
        <v>48</v>
      </c>
      <c r="AH6" s="71">
        <v>34.10</v>
      </c>
      <c r="AI6" s="71">
        <v>16</v>
      </c>
      <c r="AN6" s="12">
        <f>(AF6*(AH6/AI6)*(1/32))*J6</f>
        <v>936.28283514492728</v>
      </c>
      <c r="AO6" t="s">
        <v>41</v>
      </c>
      <c r="AP6" s="12">
        <f>(AF6*(AH6/AI6)*(3/32))*J6</f>
        <v>2808.8485054347821</v>
      </c>
      <c r="AQ6" t="s">
        <v>41</v>
      </c>
      <c r="AR6" s="12"/>
      <c r="AS6" t="s">
        <v>51</v>
      </c>
    </row>
    <row r="7" spans="1:44" ht="12.75">
      <c r="A7" s="1" t="s">
        <v>52</v>
      </c>
      <c r="C7" s="10">
        <f>AP7</f>
        <v>2054.3850724388935</v>
      </c>
      <c r="D7" t="str">
        <f>AQ7</f>
        <v>µg</v>
      </c>
      <c r="E7" t="s">
        <v>53</v>
      </c>
      <c r="F7" t="s">
        <v>54</v>
      </c>
      <c r="G7" t="s">
        <v>55</v>
      </c>
      <c r="H7" s="6">
        <v>145</v>
      </c>
      <c r="I7" s="6">
        <v>339</v>
      </c>
      <c r="J7" s="6">
        <f>H7/I7</f>
        <v>0.42772861356932151</v>
      </c>
      <c r="K7" s="59">
        <v>0.41799999999999998</v>
      </c>
      <c r="L7" s="60">
        <v>5</v>
      </c>
      <c r="M7" s="61">
        <v>12.81</v>
      </c>
      <c r="N7" s="52">
        <f>M7*2.68</f>
        <v>34.330800000000004</v>
      </c>
      <c r="O7" s="62">
        <f>(L7*1000)/(N7+L7)</f>
        <v>127.12683189764763</v>
      </c>
      <c r="P7" s="63">
        <v>0.40300000000000002</v>
      </c>
      <c r="Q7" s="61">
        <v>1</v>
      </c>
      <c r="R7" s="64">
        <f>Q7*P7</f>
        <v>0.40300000000000002</v>
      </c>
      <c r="S7" s="61">
        <v>0</v>
      </c>
      <c r="T7" s="65">
        <f>S7*2.68</f>
        <v>0</v>
      </c>
      <c r="U7" s="56">
        <f>1000*(R7)*O7/((R7)+T7)</f>
        <v>127126.83189764763</v>
      </c>
      <c r="V7" s="66">
        <f>(R7+T7)/((S7*6.7)+(Q7))</f>
        <v>0.40300000000000002</v>
      </c>
      <c r="W7" s="67">
        <v>1</v>
      </c>
      <c r="X7" s="68">
        <v>8</v>
      </c>
      <c r="Y7" s="69">
        <f>(W7*8*V7)/X7</f>
        <v>0.40300000000000002</v>
      </c>
      <c r="Z7" s="70">
        <v>0</v>
      </c>
      <c r="AA7" s="71">
        <v>0</v>
      </c>
      <c r="AB7" s="68">
        <v>16</v>
      </c>
      <c r="AC7" s="72">
        <f>(Z7+(AA7/AB7))*2.7</f>
        <v>0</v>
      </c>
      <c r="AD7" s="73">
        <f>Y7*U7/(Y7+AC7)</f>
        <v>127126.83189764763</v>
      </c>
      <c r="AE7" s="69">
        <f>(Y7+AC7)/(8*(W7/X7)+8*0.84375*(Z7+AA7/AB7))</f>
        <v>0.40300000000000002</v>
      </c>
      <c r="AF7" s="74">
        <f>AD7*AE7</f>
        <v>51232.113254751996</v>
      </c>
      <c r="AG7" t="s">
        <v>53</v>
      </c>
      <c r="AH7" s="71">
        <v>16</v>
      </c>
      <c r="AI7" s="71">
        <v>16</v>
      </c>
      <c r="AN7" s="12">
        <f>(AF7*(AH7/AI7)*(1/32))*J7</f>
        <v>684.79502414629781</v>
      </c>
      <c r="AO7" t="s">
        <v>41</v>
      </c>
      <c r="AP7" s="12">
        <f>(AF7*(AH7/AI7)*(3/32))*J7</f>
        <v>2054.3850724388935</v>
      </c>
      <c r="AQ7" t="s">
        <v>41</v>
      </c>
      <c r="AR7" s="12"/>
    </row>
    <row r="8" spans="1:44" ht="14.9" customHeight="1">
      <c r="A8" s="1" t="s">
        <v>56</v>
      </c>
      <c r="C8" s="10">
        <f>AP8</f>
        <v>1733.1568245458898</v>
      </c>
      <c r="D8" t="str">
        <f>AQ8</f>
        <v>µg</v>
      </c>
      <c r="E8" t="s">
        <v>57</v>
      </c>
      <c r="F8" t="s">
        <v>58</v>
      </c>
      <c r="G8" t="s">
        <v>59</v>
      </c>
      <c r="H8" s="11">
        <v>127</v>
      </c>
      <c r="I8" s="11">
        <v>166</v>
      </c>
      <c r="J8" s="6">
        <f>H8/I8</f>
        <v>0.76506024096385539</v>
      </c>
      <c r="K8" s="59">
        <v>1.1000000000000001</v>
      </c>
      <c r="L8" s="60">
        <v>1.1000000000000001</v>
      </c>
      <c r="M8" s="61">
        <v>3.25</v>
      </c>
      <c r="N8" s="52">
        <f>M8*2.68</f>
        <v>8.7100000000000009</v>
      </c>
      <c r="O8" s="62">
        <f>(L8*1000)/(N8+L8)</f>
        <v>112.13047910295616</v>
      </c>
      <c r="P8" s="63">
        <v>0.43099999999999999</v>
      </c>
      <c r="Q8" s="61">
        <v>1</v>
      </c>
      <c r="R8" s="64">
        <f>Q8*P8</f>
        <v>0.43099999999999999</v>
      </c>
      <c r="S8" s="61">
        <v>0</v>
      </c>
      <c r="T8" s="65">
        <f>S8*2.68</f>
        <v>0</v>
      </c>
      <c r="U8" s="56">
        <f>1000*(R8)*O8/((R8)+T8)</f>
        <v>112130.47910295616</v>
      </c>
      <c r="V8" s="66">
        <f>(R8+T8)/((S8*6.7)+(Q8))</f>
        <v>0.43099999999999999</v>
      </c>
      <c r="W8" s="67">
        <v>1</v>
      </c>
      <c r="X8" s="68">
        <v>8</v>
      </c>
      <c r="Y8" s="69">
        <f>(W8*8*V8)/X8</f>
        <v>0.43099999999999999</v>
      </c>
      <c r="Z8" s="70">
        <v>0</v>
      </c>
      <c r="AA8" s="71">
        <v>0</v>
      </c>
      <c r="AB8" s="68">
        <v>16</v>
      </c>
      <c r="AC8" s="68">
        <f>(Z8+(AA8/AB8))*2.7</f>
        <v>0</v>
      </c>
      <c r="AD8" s="73">
        <f>Y8*U8/(Y8+AC8)</f>
        <v>112130.47910295616</v>
      </c>
      <c r="AE8" s="69">
        <f>(Y8+AC8)/(8*(W8/X8)+8*0.84375*(Z8+AA8/AB8))</f>
        <v>0.43099999999999999</v>
      </c>
      <c r="AF8" s="74">
        <f>AD8*AE8</f>
        <v>48328.236493374105</v>
      </c>
      <c r="AG8" s="75" t="s">
        <v>57</v>
      </c>
      <c r="AH8" s="71">
        <v>8</v>
      </c>
      <c r="AI8" s="71">
        <v>16</v>
      </c>
      <c r="AN8" s="12">
        <f>(AF8*(AH8/AI8)*(1/32))*J8</f>
        <v>577.71894151529659</v>
      </c>
      <c r="AO8" t="s">
        <v>41</v>
      </c>
      <c r="AP8" s="12">
        <f>(AF8*(AH8/AI8)*(3/32))*J8</f>
        <v>1733.1568245458898</v>
      </c>
      <c r="AQ8" t="s">
        <v>41</v>
      </c>
      <c r="AR8" s="12"/>
    </row>
    <row r="9" spans="1:45" ht="12.75">
      <c r="A9" s="1" t="s">
        <v>60</v>
      </c>
      <c r="C9" s="10">
        <f>AP9</f>
        <v>1391.6595483145131</v>
      </c>
      <c r="D9" t="s">
        <v>41</v>
      </c>
      <c r="E9" t="s">
        <v>61</v>
      </c>
      <c r="F9" t="s">
        <v>62</v>
      </c>
      <c r="G9" t="s">
        <v>63</v>
      </c>
      <c r="H9" s="11">
        <v>250</v>
      </c>
      <c r="I9" s="5">
        <v>656</v>
      </c>
      <c r="J9" s="3">
        <f>H9/I9</f>
        <v>0.38109756097560976</v>
      </c>
      <c r="K9" s="59">
        <v>0.68200000000000005</v>
      </c>
      <c r="L9" s="60">
        <v>0.65600000000000003</v>
      </c>
      <c r="M9" s="61">
        <v>1.1879999999999999</v>
      </c>
      <c r="N9" s="52">
        <f>M9*2.68</f>
        <v>3.18384</v>
      </c>
      <c r="O9" s="62">
        <f>(L9*1000)/(N9+L9)</f>
        <v>170.8404516854869</v>
      </c>
      <c r="P9" s="63">
        <v>0.45600000000000002</v>
      </c>
      <c r="Q9" s="61">
        <v>1</v>
      </c>
      <c r="R9" s="64">
        <f>Q9*P9</f>
        <v>0.45600000000000002</v>
      </c>
      <c r="S9" s="61">
        <v>0</v>
      </c>
      <c r="T9" s="65">
        <f>S9*2.68</f>
        <v>0</v>
      </c>
      <c r="U9" s="56">
        <f>1000*(R9)*O9/((R9)+T9)</f>
        <v>170840.45168548689</v>
      </c>
      <c r="V9" s="66">
        <f>(R9+T9)/((S9*6.7)+(Q9))</f>
        <v>0.45600000000000002</v>
      </c>
      <c r="W9" s="67">
        <v>1</v>
      </c>
      <c r="X9" s="68">
        <v>8</v>
      </c>
      <c r="Y9" s="69">
        <f>(W9*8*V9)/X9</f>
        <v>0.45600000000000002</v>
      </c>
      <c r="Z9" s="70">
        <v>0</v>
      </c>
      <c r="AA9" s="71">
        <v>0</v>
      </c>
      <c r="AB9" s="68">
        <v>16</v>
      </c>
      <c r="AC9" s="68">
        <f>(Z9+(AA9/AB9))*2.7</f>
        <v>0</v>
      </c>
      <c r="AD9" s="73">
        <f>Y9*U9/(Y9+AC9)</f>
        <v>170840.45168548689</v>
      </c>
      <c r="AE9" s="69">
        <f>(Y9+AC9)/(8*(W9/X9)+8*0.84375*(Z9+AA9/AB9))</f>
        <v>0.45600000000000002</v>
      </c>
      <c r="AF9" s="74">
        <f>AD9*AE9</f>
        <v>77903.245968582021</v>
      </c>
      <c r="AG9" t="s">
        <v>61</v>
      </c>
      <c r="AH9" s="71">
        <v>8</v>
      </c>
      <c r="AI9" s="71">
        <v>16</v>
      </c>
      <c r="AJ9" s="76"/>
      <c r="AN9" s="12">
        <f>(AF9*(AH9/AI9)*(1/32))*J9</f>
        <v>463.88651610483771</v>
      </c>
      <c r="AO9" t="s">
        <v>41</v>
      </c>
      <c r="AP9" s="12">
        <f>(AF9*(AH9/AI9)*(3/32))*J9</f>
        <v>1391.6595483145131</v>
      </c>
      <c r="AQ9" t="s">
        <v>41</v>
      </c>
      <c r="AR9" s="12"/>
      <c r="AS9" t="s">
        <v>64</v>
      </c>
    </row>
    <row r="10" spans="1:44" ht="14.9" customHeight="1">
      <c r="A10" s="1" t="s">
        <v>65</v>
      </c>
      <c r="C10" s="10">
        <f>AP10</f>
        <v>1234.2644963115538</v>
      </c>
      <c r="D10" t="str">
        <f>AQ10</f>
        <v>µg</v>
      </c>
      <c r="E10" t="s">
        <v>66</v>
      </c>
      <c r="F10" t="s">
        <v>67</v>
      </c>
      <c r="G10" s="6" t="s">
        <v>68</v>
      </c>
      <c r="H10" s="6">
        <v>40.10</v>
      </c>
      <c r="I10" s="6">
        <v>100</v>
      </c>
      <c r="J10" s="3">
        <f>H10/I10</f>
        <v>0.40100000000000002</v>
      </c>
      <c r="K10" s="59">
        <v>0.11500000000000001</v>
      </c>
      <c r="L10" s="60">
        <v>0.77300000000000002</v>
      </c>
      <c r="M10" s="61">
        <v>0.88</v>
      </c>
      <c r="N10" s="52">
        <f>M10*2.68</f>
        <v>2.3584000000000001</v>
      </c>
      <c r="O10" s="62">
        <f>(L10*1000)/(N10+L10)</f>
        <v>246.85444210257393</v>
      </c>
      <c r="P10" s="63">
        <v>0.26600000000000001</v>
      </c>
      <c r="Q10" s="61">
        <v>1</v>
      </c>
      <c r="R10" s="64">
        <f>Q10*P10</f>
        <v>0.26600000000000001</v>
      </c>
      <c r="S10" s="61">
        <v>0</v>
      </c>
      <c r="T10" s="65">
        <f>S10*2.68</f>
        <v>0</v>
      </c>
      <c r="U10" s="56">
        <f>1000*(R10)*O10/((R10)+T10)</f>
        <v>246854.4421025739</v>
      </c>
      <c r="V10" s="66">
        <f>(R10+T10)/((S10*6.7)+(Q10))</f>
        <v>0.26600000000000001</v>
      </c>
      <c r="W10" s="67">
        <v>1</v>
      </c>
      <c r="X10" s="68">
        <v>8</v>
      </c>
      <c r="Y10" s="69">
        <f>(W10*8*V10)/X10</f>
        <v>0.26600000000000001</v>
      </c>
      <c r="Z10" s="70">
        <v>0</v>
      </c>
      <c r="AA10" s="71">
        <v>0</v>
      </c>
      <c r="AB10" s="68">
        <v>16</v>
      </c>
      <c r="AC10" s="72">
        <f>(Z10+(AA10/AB10))*2.7</f>
        <v>0</v>
      </c>
      <c r="AD10" s="73">
        <f>Y10*U10/(Y10+AC10)</f>
        <v>246854.4421025739</v>
      </c>
      <c r="AE10" s="69">
        <f>(Y10+AC10)/(8*(W10/X10)+8*0.84375*(Z10+AA10/AB10))</f>
        <v>0.26600000000000001</v>
      </c>
      <c r="AF10" s="74">
        <f>AD10*AE10</f>
        <v>65663.281599284659</v>
      </c>
      <c r="AG10" t="s">
        <v>66</v>
      </c>
      <c r="AH10" s="71">
        <v>8</v>
      </c>
      <c r="AI10" s="71">
        <v>16</v>
      </c>
      <c r="AN10" s="12">
        <f>(AF10*(AH10/AI10)*(1/32))*J10</f>
        <v>411.42149877051799</v>
      </c>
      <c r="AO10" t="s">
        <v>41</v>
      </c>
      <c r="AP10" s="12">
        <f>(AF10*(AH10/AI10)*(3/32))*J10</f>
        <v>1234.2644963115538</v>
      </c>
      <c r="AQ10" t="s">
        <v>41</v>
      </c>
      <c r="AR10" s="12"/>
    </row>
    <row r="11" spans="1:44" ht="12.75">
      <c r="A11" s="1" t="s">
        <v>69</v>
      </c>
      <c r="C11" s="10">
        <f>AP11</f>
        <v>905.48458103878511</v>
      </c>
      <c r="D11" t="str">
        <f>AQ11</f>
        <v>µg</v>
      </c>
      <c r="E11" t="s">
        <v>70</v>
      </c>
      <c r="F11" t="s">
        <v>71</v>
      </c>
      <c r="G11" t="s">
        <v>72</v>
      </c>
      <c r="H11" s="6">
        <v>55</v>
      </c>
      <c r="I11" s="6">
        <v>445.20</v>
      </c>
      <c r="J11" s="6">
        <f>H11/I11</f>
        <v>0.12353998203054807</v>
      </c>
      <c r="K11" s="59">
        <v>0.53800000000000003</v>
      </c>
      <c r="L11" s="60">
        <v>1.8020000000000001</v>
      </c>
      <c r="M11" s="61">
        <v>1.31</v>
      </c>
      <c r="N11" s="52">
        <f>M11*2.68</f>
        <v>3.5108000000000001</v>
      </c>
      <c r="O11" s="62">
        <f>(L11*1000)/(N11+L11)</f>
        <v>339.18084625809365</v>
      </c>
      <c r="P11" s="63">
        <v>0.46100000000000002</v>
      </c>
      <c r="Q11" s="61">
        <v>1</v>
      </c>
      <c r="R11" s="64">
        <f>Q11*P11</f>
        <v>0.46100000000000002</v>
      </c>
      <c r="S11" s="61">
        <v>0</v>
      </c>
      <c r="T11" s="65">
        <f>S11*2.68</f>
        <v>0</v>
      </c>
      <c r="U11" s="56">
        <f>1000*(R11)*O11/((R11)+T11)</f>
        <v>339180.84625809366</v>
      </c>
      <c r="V11" s="66">
        <f>(R11+T11)/((S11*6.7)+(Q11))</f>
        <v>0.46100000000000002</v>
      </c>
      <c r="W11" s="67">
        <v>1</v>
      </c>
      <c r="X11" s="68">
        <v>8</v>
      </c>
      <c r="Y11" s="69">
        <f>(W11*8*V11)/X11</f>
        <v>0.46100000000000002</v>
      </c>
      <c r="Z11" s="70">
        <v>0</v>
      </c>
      <c r="AA11" s="71">
        <v>0</v>
      </c>
      <c r="AB11" s="68">
        <v>16</v>
      </c>
      <c r="AC11" s="72">
        <f>(Z11+(AA11/AB11))*2.7</f>
        <v>0</v>
      </c>
      <c r="AD11" s="73">
        <f>Y11*U11/(Y11+AC11)</f>
        <v>339180.84625809366</v>
      </c>
      <c r="AE11" s="69">
        <f>(Y11+AC11)/(8*(W11/X11)+8*0.84375*(Z11+AA11/AB11))</f>
        <v>0.46100000000000002</v>
      </c>
      <c r="AF11" s="74">
        <f>AD11*AE11</f>
        <v>156362.37012498119</v>
      </c>
      <c r="AG11" t="s">
        <v>70</v>
      </c>
      <c r="AH11" s="71">
        <v>8</v>
      </c>
      <c r="AI11" s="71">
        <v>16</v>
      </c>
      <c r="AN11" s="12">
        <f>(AF11*(AH11/AI11)*(1/32))*J11</f>
        <v>301.82819367959502</v>
      </c>
      <c r="AO11" t="s">
        <v>41</v>
      </c>
      <c r="AP11" s="12">
        <f>(AF11*(AH11/AI11)*(3/32))*J11</f>
        <v>905.48458103878511</v>
      </c>
      <c r="AQ11" t="s">
        <v>41</v>
      </c>
      <c r="AR11" s="12"/>
    </row>
    <row r="12" spans="1:44" ht="12.75">
      <c r="A12" s="1" t="s">
        <v>73</v>
      </c>
      <c r="C12" s="10">
        <f>AP12</f>
        <v>525.46410891089101</v>
      </c>
      <c r="D12" t="str">
        <f>AQ12</f>
        <v>µg</v>
      </c>
      <c r="E12" t="s">
        <v>74</v>
      </c>
      <c r="F12" t="s">
        <v>75</v>
      </c>
      <c r="G12" t="s">
        <v>76</v>
      </c>
      <c r="H12" s="6">
        <v>28</v>
      </c>
      <c r="I12" s="6">
        <v>60</v>
      </c>
      <c r="J12" s="6">
        <f>H12/I12</f>
        <v>0.46666666666666667</v>
      </c>
      <c r="K12" s="59">
        <v>0.37</v>
      </c>
      <c r="L12" s="60">
        <v>0.37</v>
      </c>
      <c r="M12" s="61">
        <v>2.50</v>
      </c>
      <c r="N12" s="52">
        <f>M12*2.68</f>
        <v>6.7000000000000002</v>
      </c>
      <c r="O12" s="62">
        <f>(L12*1000)/(N12+L12)</f>
        <v>52.333804809052332</v>
      </c>
      <c r="P12" s="63">
        <v>0.45900000000000002</v>
      </c>
      <c r="Q12" s="61">
        <v>1</v>
      </c>
      <c r="R12" s="64">
        <f>Q12*P12</f>
        <v>0.45900000000000002</v>
      </c>
      <c r="S12" s="61">
        <v>0</v>
      </c>
      <c r="T12" s="65">
        <f>S12*2.68</f>
        <v>0</v>
      </c>
      <c r="U12" s="56">
        <f>1000*(R12)*O12/((R12)+T12)</f>
        <v>52333.80480905233</v>
      </c>
      <c r="V12" s="66">
        <f>(R12+T12)/((S12*6.7)+(Q12))</f>
        <v>0.45900000000000002</v>
      </c>
      <c r="W12" s="67">
        <v>1</v>
      </c>
      <c r="X12" s="68">
        <v>8</v>
      </c>
      <c r="Y12" s="69">
        <f>(W12*8*V12)/X12</f>
        <v>0.45900000000000002</v>
      </c>
      <c r="Z12" s="70">
        <v>0</v>
      </c>
      <c r="AA12" s="71">
        <v>0</v>
      </c>
      <c r="AB12" s="68">
        <v>16</v>
      </c>
      <c r="AC12" s="72">
        <f>(Z12+(AA12/AB12))*2.7</f>
        <v>0</v>
      </c>
      <c r="AD12" s="73">
        <f>Y12*U12/(Y12+AC12)</f>
        <v>52333.80480905233</v>
      </c>
      <c r="AE12" s="69">
        <f>(Y12+AC12)/(8*(W12/X12)+8*0.84375*(Z12+AA12/AB12))</f>
        <v>0.45900000000000002</v>
      </c>
      <c r="AF12" s="74">
        <f>AD12*AE12</f>
        <v>24021.216407355019</v>
      </c>
      <c r="AG12" t="s">
        <v>74</v>
      </c>
      <c r="AH12" s="71">
        <v>8</v>
      </c>
      <c r="AI12" s="71">
        <v>16</v>
      </c>
      <c r="AN12" s="12">
        <f>(AF12*(AH12/AI12)*(1/32))*J12</f>
        <v>175.15470297029702</v>
      </c>
      <c r="AO12" t="s">
        <v>41</v>
      </c>
      <c r="AP12" s="12">
        <f>(AF12*(AH12/AI12)*(3/32))*J12</f>
        <v>525.46410891089101</v>
      </c>
      <c r="AQ12" t="s">
        <v>41</v>
      </c>
      <c r="AR12" s="12"/>
    </row>
    <row r="13" spans="1:44" ht="14.9" customHeight="1">
      <c r="A13" s="1" t="s">
        <v>77</v>
      </c>
      <c r="C13" s="10">
        <f>AP13</f>
        <v>379.70603632691552</v>
      </c>
      <c r="D13" t="str">
        <f>AQ13</f>
        <v>µg</v>
      </c>
      <c r="E13" t="s">
        <v>78</v>
      </c>
      <c r="F13" t="s">
        <v>79</v>
      </c>
      <c r="G13" t="s">
        <v>80</v>
      </c>
      <c r="H13" s="6">
        <v>52</v>
      </c>
      <c r="I13" s="6">
        <v>418.33</v>
      </c>
      <c r="J13" s="6">
        <f>H13/I13</f>
        <v>0.12430377931298257</v>
      </c>
      <c r="K13" s="59">
        <v>0.52800000000000002</v>
      </c>
      <c r="L13" s="60">
        <v>0.91500000000000004</v>
      </c>
      <c r="M13" s="61">
        <v>1.88</v>
      </c>
      <c r="N13" s="52">
        <f>M13*2.68</f>
        <v>5.0384000000000002</v>
      </c>
      <c r="O13" s="62">
        <f>(L13*1000)/(N13+L13)</f>
        <v>153.6936876406759</v>
      </c>
      <c r="P13" s="63">
        <v>0.42399999999999999</v>
      </c>
      <c r="Q13" s="61">
        <v>1</v>
      </c>
      <c r="R13" s="64">
        <f>Q13*P13</f>
        <v>0.42399999999999999</v>
      </c>
      <c r="S13" s="61">
        <v>0</v>
      </c>
      <c r="T13" s="65">
        <f>S13*2.68</f>
        <v>0</v>
      </c>
      <c r="U13" s="56">
        <f>1000*(R13)*O13/((R13)+T13)</f>
        <v>153693.68764067593</v>
      </c>
      <c r="V13" s="66">
        <f>(R13+T13)/((S13*6.7)+(Q13))</f>
        <v>0.42399999999999999</v>
      </c>
      <c r="W13" s="67">
        <v>1</v>
      </c>
      <c r="X13" s="68">
        <v>8</v>
      </c>
      <c r="Y13" s="69">
        <f>(W13*8*V13)/X13</f>
        <v>0.42399999999999999</v>
      </c>
      <c r="Z13" s="70">
        <v>0</v>
      </c>
      <c r="AA13" s="71">
        <v>0</v>
      </c>
      <c r="AB13" s="68">
        <v>16</v>
      </c>
      <c r="AC13" s="72">
        <f>(Z13+(AA13/AB13))*2.7</f>
        <v>0</v>
      </c>
      <c r="AD13" s="73">
        <f>Y13*U13/(Y13+AC13)</f>
        <v>153693.68764067593</v>
      </c>
      <c r="AE13" s="69">
        <f>(Y13+AC13)/(8*(W13/X13)+8*0.84375*(Z13+AA13/AB13))</f>
        <v>0.42399999999999999</v>
      </c>
      <c r="AF13" s="74">
        <f>AD13*AE13</f>
        <v>65166.123559646592</v>
      </c>
      <c r="AG13" t="s">
        <v>78</v>
      </c>
      <c r="AH13" s="71">
        <v>8</v>
      </c>
      <c r="AI13" s="71">
        <v>16</v>
      </c>
      <c r="AM13" s="77"/>
      <c r="AN13" s="12">
        <f>(AF13*(AH13/AI13)*(1/32))*J13</f>
        <v>126.5686787756385</v>
      </c>
      <c r="AO13" t="s">
        <v>41</v>
      </c>
      <c r="AP13" s="12">
        <f>(AF13*(AH13/AI13)*(3/32))*J13</f>
        <v>379.70603632691552</v>
      </c>
      <c r="AQ13" t="s">
        <v>41</v>
      </c>
      <c r="AR13" s="12"/>
    </row>
    <row r="14" spans="1:44" ht="12.75">
      <c r="A14" s="1" t="s">
        <v>81</v>
      </c>
      <c r="C14" s="10">
        <f>AP14</f>
        <v>216.02792119030042</v>
      </c>
      <c r="D14" t="str">
        <f>AQ14</f>
        <v>µg</v>
      </c>
      <c r="E14" t="s">
        <v>82</v>
      </c>
      <c r="F14" t="s">
        <v>83</v>
      </c>
      <c r="G14" t="s">
        <v>84</v>
      </c>
      <c r="H14" s="6">
        <v>79.900000000000006</v>
      </c>
      <c r="I14" s="6">
        <v>102.90</v>
      </c>
      <c r="J14" s="6">
        <f>H14/I14</f>
        <v>0.77648202137998057</v>
      </c>
      <c r="K14" s="59">
        <v>0.89500000000000002</v>
      </c>
      <c r="L14" s="60">
        <v>2.6819999999999999</v>
      </c>
      <c r="M14" s="78">
        <f>N14/2.68</f>
        <v>6.0686567164179097</v>
      </c>
      <c r="N14" s="67">
        <v>16.263999999999999</v>
      </c>
      <c r="O14" s="62">
        <f>(L14*1000)/(N14+L14)</f>
        <v>141.56022379394068</v>
      </c>
      <c r="P14" s="63">
        <v>0.378</v>
      </c>
      <c r="Q14" s="61">
        <v>1</v>
      </c>
      <c r="R14" s="64">
        <f>Q14*P14</f>
        <v>0.378</v>
      </c>
      <c r="S14" s="61">
        <v>0</v>
      </c>
      <c r="T14" s="65">
        <f>S14*2.68</f>
        <v>0</v>
      </c>
      <c r="U14" s="56">
        <f>1000*(R14)*O14/((R14)+T14)</f>
        <v>141560.22379394068</v>
      </c>
      <c r="V14" s="66">
        <f>(R14+T14)/((S14*6.7)+(Q14))</f>
        <v>0.378</v>
      </c>
      <c r="W14" s="67">
        <v>1</v>
      </c>
      <c r="X14" s="68">
        <v>8</v>
      </c>
      <c r="Y14" s="69">
        <f>(W14*8*V14)/X14</f>
        <v>0.378</v>
      </c>
      <c r="Z14" s="70">
        <v>1</v>
      </c>
      <c r="AA14" s="71">
        <v>3</v>
      </c>
      <c r="AB14" s="68">
        <v>16</v>
      </c>
      <c r="AC14" s="72">
        <f>(Z14+(AA14/AB14))*2.7</f>
        <v>3.2062500000000003</v>
      </c>
      <c r="AD14" s="73">
        <f>Y14*U14/(Y14+AC14)</f>
        <v>14929.138479210315</v>
      </c>
      <c r="AE14" s="69">
        <f>(Y14+AC14)/(8*(W14/X14)+8*0.84375*(Z14+AA14/AB14))</f>
        <v>0.39755979202772962</v>
      </c>
      <c r="AF14" s="74">
        <f>AD14*AE14</f>
        <v>5935.2251889480285</v>
      </c>
      <c r="AG14" t="s">
        <v>82</v>
      </c>
      <c r="AH14" s="71">
        <v>8</v>
      </c>
      <c r="AI14" s="71">
        <v>16</v>
      </c>
      <c r="AN14" s="12">
        <f>(AF14*(AH14/AI14)*(1/32))*J14</f>
        <v>72.009307063433468</v>
      </c>
      <c r="AO14" t="s">
        <v>41</v>
      </c>
      <c r="AP14" s="12">
        <f>(AF14*(AH14/AI14)*(3/32))*J14</f>
        <v>216.02792119030042</v>
      </c>
      <c r="AQ14" t="s">
        <v>41</v>
      </c>
      <c r="AR14" s="12"/>
    </row>
    <row r="15" spans="1:45" ht="12.75">
      <c r="A15" s="1" t="s">
        <v>85</v>
      </c>
      <c r="C15" s="10">
        <f>AP15</f>
        <v>223.0614537596048</v>
      </c>
      <c r="D15" t="s">
        <v>41</v>
      </c>
      <c r="E15" t="s">
        <v>86</v>
      </c>
      <c r="F15" t="s">
        <v>87</v>
      </c>
      <c r="G15" t="s">
        <v>88</v>
      </c>
      <c r="H15" s="10">
        <v>79</v>
      </c>
      <c r="I15" s="5">
        <v>198</v>
      </c>
      <c r="J15" s="6">
        <f>H15/I15</f>
        <v>0.39898989898989901</v>
      </c>
      <c r="K15" s="59">
        <v>0.60000000000000009</v>
      </c>
      <c r="L15" s="60">
        <v>0.19800000000000001</v>
      </c>
      <c r="M15" s="78">
        <f>N15/2.68</f>
        <v>2.6455223880597014</v>
      </c>
      <c r="N15" s="67">
        <v>7.09</v>
      </c>
      <c r="O15" s="62">
        <f>(L15*1000)/(N15+L15)</f>
        <v>27.167947310647637</v>
      </c>
      <c r="P15" s="63">
        <v>0.439</v>
      </c>
      <c r="Q15" s="61">
        <v>1</v>
      </c>
      <c r="R15" s="64">
        <f>Q15*P15</f>
        <v>0.439</v>
      </c>
      <c r="S15" s="61">
        <v>0</v>
      </c>
      <c r="T15" s="65">
        <f>S15*2.68</f>
        <v>0</v>
      </c>
      <c r="U15" s="56">
        <f>1000*(R15)*O15/((R15)+T15)</f>
        <v>27167.947310647636</v>
      </c>
      <c r="V15" s="66">
        <f>(R15+T15)/((S15*6.7)+(Q15))</f>
        <v>0.439</v>
      </c>
      <c r="W15" s="67">
        <v>1</v>
      </c>
      <c r="X15" s="68">
        <v>8</v>
      </c>
      <c r="Y15" s="69">
        <f>(W15*8*V15)/X15</f>
        <v>0.439</v>
      </c>
      <c r="Z15" s="70">
        <v>0</v>
      </c>
      <c r="AA15" s="71">
        <v>0</v>
      </c>
      <c r="AB15" s="68">
        <v>16</v>
      </c>
      <c r="AC15" s="68">
        <f>(Z15+(AA15/AB15))*2.7</f>
        <v>0</v>
      </c>
      <c r="AD15" s="73">
        <f>Y15*U15/(Y15+AC15)</f>
        <v>27167.947310647636</v>
      </c>
      <c r="AE15" s="69">
        <f>(Y15+AC15)/(8*(W15/X15)+8*0.84375*(Z15+AA15/AB15))</f>
        <v>0.439</v>
      </c>
      <c r="AF15" s="74">
        <f>AD15*AE15</f>
        <v>11926.728869374312</v>
      </c>
      <c r="AG15" t="s">
        <v>86</v>
      </c>
      <c r="AH15" s="71">
        <v>8</v>
      </c>
      <c r="AI15" s="71">
        <v>16</v>
      </c>
      <c r="AJ15" s="76"/>
      <c r="AN15" s="12">
        <f>(AF15*(AH15/AI15)*(1/32))*J15</f>
        <v>74.353817919868263</v>
      </c>
      <c r="AO15" t="s">
        <v>41</v>
      </c>
      <c r="AP15" s="12">
        <f>(AF15*(AH15/AI15)*(3/32))*J15</f>
        <v>223.0614537596048</v>
      </c>
      <c r="AQ15" t="s">
        <v>41</v>
      </c>
      <c r="AR15" s="12"/>
      <c r="AS15" t="s">
        <v>89</v>
      </c>
    </row>
    <row r="16" spans="1:45" ht="12.75">
      <c r="A16" s="1" t="s">
        <v>90</v>
      </c>
      <c r="C16" s="10">
        <f>AP16</f>
        <v>162.81990565336901</v>
      </c>
      <c r="D16" t="str">
        <f>AQ16</f>
        <v>µg</v>
      </c>
      <c r="E16" t="s">
        <v>91</v>
      </c>
      <c r="F16" t="s">
        <v>92</v>
      </c>
      <c r="G16" t="s">
        <v>93</v>
      </c>
      <c r="H16" s="6">
        <v>18</v>
      </c>
      <c r="I16" s="6">
        <v>378</v>
      </c>
      <c r="J16" s="6">
        <f>H16/I16</f>
        <v>0.047619047619047616</v>
      </c>
      <c r="K16" s="59">
        <v>0.32100000000000001</v>
      </c>
      <c r="L16" s="75">
        <v>1.079</v>
      </c>
      <c r="M16" s="61">
        <v>1.75</v>
      </c>
      <c r="N16" s="52">
        <f>M16*2.68</f>
        <v>4.6900000000000004</v>
      </c>
      <c r="O16" s="62">
        <f>(L16*1000)/(N16+L16)</f>
        <v>187.03414803258798</v>
      </c>
      <c r="P16" s="63">
        <v>0.39</v>
      </c>
      <c r="Q16" s="61">
        <v>1</v>
      </c>
      <c r="R16" s="64">
        <f>Q16*P16</f>
        <v>0.39000000000000001</v>
      </c>
      <c r="S16" s="61">
        <v>0</v>
      </c>
      <c r="T16" s="65">
        <f>S16*2.68</f>
        <v>0</v>
      </c>
      <c r="U16" s="56">
        <f>1000*(R16)*O16/((R16)+T16)</f>
        <v>187034.14803258798</v>
      </c>
      <c r="V16" s="66">
        <f>(R16+T16)/((S16*6.7)+(Q16))</f>
        <v>0.39000000000000001</v>
      </c>
      <c r="W16" s="67">
        <v>1</v>
      </c>
      <c r="X16" s="68">
        <v>8</v>
      </c>
      <c r="Y16" s="69">
        <f>(W16*8*V16)/X16</f>
        <v>0.39000000000000001</v>
      </c>
      <c r="Z16" s="70">
        <v>0</v>
      </c>
      <c r="AA16" s="71">
        <v>0</v>
      </c>
      <c r="AB16" s="68">
        <v>16</v>
      </c>
      <c r="AC16" s="72">
        <f>(Z16+(AA16/AB16))*2.7</f>
        <v>0</v>
      </c>
      <c r="AD16" s="73">
        <f>Y16*U16/(Y16+AC16)</f>
        <v>187034.14803258798</v>
      </c>
      <c r="AE16" s="69">
        <f>(Y16+AC16)/(8*(W16/X16)+8*0.84375*(Z16+AA16/AB16))</f>
        <v>0.39000000000000001</v>
      </c>
      <c r="AF16" s="74">
        <f>AD16*AE16</f>
        <v>72943.317732709314</v>
      </c>
      <c r="AG16" t="s">
        <v>91</v>
      </c>
      <c r="AH16" s="71">
        <v>8</v>
      </c>
      <c r="AI16" s="71">
        <v>16</v>
      </c>
      <c r="AN16" s="12">
        <f>(AF16*(AH16/AI16)*(1/32))*J16</f>
        <v>54.27330188445633</v>
      </c>
      <c r="AO16" t="s">
        <v>41</v>
      </c>
      <c r="AP16" s="12">
        <f>(AF16*(AH16/AI16)*(3/32))*J16</f>
        <v>162.81990565336901</v>
      </c>
      <c r="AQ16" t="s">
        <v>41</v>
      </c>
      <c r="AR16" s="12"/>
      <c r="AS16" t="s">
        <v>94</v>
      </c>
    </row>
    <row r="17" spans="1:45" ht="12.75">
      <c r="A17" s="1" t="s">
        <v>95</v>
      </c>
      <c r="C17" s="10">
        <f>AP17</f>
        <v>111.23078221900815</v>
      </c>
      <c r="D17" t="str">
        <f>AQ17</f>
        <v>µg</v>
      </c>
      <c r="E17" t="s">
        <v>96</v>
      </c>
      <c r="F17" t="s">
        <v>97</v>
      </c>
      <c r="G17" t="s">
        <v>98</v>
      </c>
      <c r="H17" s="6">
        <v>91.22</v>
      </c>
      <c r="I17" s="6">
        <v>123.22</v>
      </c>
      <c r="J17" s="6">
        <f>H17/I17</f>
        <v>0.74030189904236321</v>
      </c>
      <c r="K17" s="59">
        <v>1.4279999999999999</v>
      </c>
      <c r="L17" s="60">
        <v>0.088999999999999996</v>
      </c>
      <c r="M17" s="61">
        <v>4.37</v>
      </c>
      <c r="N17" s="52">
        <f>M17*2.68</f>
        <v>11.711600000000001</v>
      </c>
      <c r="O17" s="62">
        <f>(L17*1000)/(N17+L17)</f>
        <v>7.5419893903699808</v>
      </c>
      <c r="P17" s="63">
        <v>0.42499999999999999</v>
      </c>
      <c r="Q17" s="61">
        <v>1</v>
      </c>
      <c r="R17" s="64">
        <f>Q17*P17</f>
        <v>0.42499999999999999</v>
      </c>
      <c r="S17" s="61">
        <v>0</v>
      </c>
      <c r="T17" s="65">
        <f>S17*2.68</f>
        <v>0</v>
      </c>
      <c r="U17" s="56">
        <f>1000*(R17)*O17/((R17)+T17)</f>
        <v>7541.9893903699813</v>
      </c>
      <c r="V17" s="66">
        <f>(R17+T17)/((S17*6.7)+(Q17))</f>
        <v>0.42499999999999999</v>
      </c>
      <c r="W17" s="67">
        <v>1</v>
      </c>
      <c r="X17" s="68">
        <v>8</v>
      </c>
      <c r="Y17" s="69">
        <f>(W17*8*V17)/X17</f>
        <v>0.42499999999999999</v>
      </c>
      <c r="Z17" s="70">
        <v>0</v>
      </c>
      <c r="AA17" s="71">
        <v>0</v>
      </c>
      <c r="AB17" s="68">
        <v>16</v>
      </c>
      <c r="AC17" s="79">
        <f>(Z17+(AA17/AB17))*2.7</f>
        <v>0</v>
      </c>
      <c r="AD17" s="73">
        <f>Y17*U17/(Y17+AC17)</f>
        <v>7541.9893903699813</v>
      </c>
      <c r="AE17" s="69">
        <f>(Y17+AC17)/(8*(W17/X17)+8*0.84375*(Z17+AA17/AB17))</f>
        <v>0.42499999999999999</v>
      </c>
      <c r="AF17" s="74">
        <f>AD17*AE17</f>
        <v>3205.345490907242</v>
      </c>
      <c r="AG17" s="75" t="s">
        <v>96</v>
      </c>
      <c r="AH17" s="71">
        <v>8</v>
      </c>
      <c r="AI17" s="71">
        <v>16</v>
      </c>
      <c r="AN17" s="12">
        <f>(AF17*(AH17/AI17)*(1/32))*J17</f>
        <v>37.076927406336054</v>
      </c>
      <c r="AO17" t="s">
        <v>41</v>
      </c>
      <c r="AP17" s="12">
        <f>(AF17*(AH17/AI17)*(3/32))*J17</f>
        <v>111.23078221900815</v>
      </c>
      <c r="AQ17" t="s">
        <v>41</v>
      </c>
      <c r="AR17" s="12"/>
      <c r="AS17" t="s">
        <v>99</v>
      </c>
    </row>
    <row r="18" spans="1:44" ht="14.9" customHeight="1">
      <c r="A18" s="1" t="s">
        <v>100</v>
      </c>
      <c r="C18" s="10">
        <f>AP18</f>
        <v>113.29707774155895</v>
      </c>
      <c r="D18" t="str">
        <f>AQ18</f>
        <v>µg</v>
      </c>
      <c r="E18" t="s">
        <v>101</v>
      </c>
      <c r="F18" t="s">
        <v>102</v>
      </c>
      <c r="G18" t="s">
        <v>103</v>
      </c>
      <c r="H18" s="11">
        <v>137.30000000000001</v>
      </c>
      <c r="I18" s="11">
        <v>233.43</v>
      </c>
      <c r="J18" s="6">
        <f>H18/I18</f>
        <v>0.58818489482928504</v>
      </c>
      <c r="K18" s="59">
        <v>0.52100000000000002</v>
      </c>
      <c r="L18" s="60">
        <v>0.26100000000000001</v>
      </c>
      <c r="M18" s="61">
        <v>3.52</v>
      </c>
      <c r="N18" s="52">
        <f>M18*2.68</f>
        <v>9.4336000000000002</v>
      </c>
      <c r="O18" s="62">
        <f>(L18*1000)/(N18+L18)</f>
        <v>26.922204113630269</v>
      </c>
      <c r="P18" s="80">
        <f>(L18+N18)/((M18*6.7)+(L18/K18))</f>
        <v>0.40251676247806067</v>
      </c>
      <c r="Q18" s="61">
        <v>1</v>
      </c>
      <c r="R18" s="64">
        <f>Q18*P18</f>
        <v>0.40251676247806067</v>
      </c>
      <c r="S18" s="61">
        <v>0</v>
      </c>
      <c r="T18" s="65">
        <f>S18*2.68</f>
        <v>0</v>
      </c>
      <c r="U18" s="56">
        <f>1000*(R18)*O18/((R18)+T18)</f>
        <v>26922.204113630269</v>
      </c>
      <c r="V18" s="66">
        <f>(R18+T18)/((S18*6.7)+(Q18))</f>
        <v>0.40251676247806067</v>
      </c>
      <c r="W18" s="67">
        <v>6.70</v>
      </c>
      <c r="X18" s="68">
        <v>8</v>
      </c>
      <c r="Y18" s="69">
        <f>(W18*8*V18)/X18</f>
        <v>2.6968623086030066</v>
      </c>
      <c r="Z18" s="70">
        <v>1</v>
      </c>
      <c r="AA18" s="71">
        <v>10</v>
      </c>
      <c r="AB18" s="68">
        <v>16</v>
      </c>
      <c r="AC18" s="68">
        <f>(Z18+(AA18/AB18))*2.7</f>
        <v>4.3875000000000002</v>
      </c>
      <c r="AD18" s="73">
        <f>Y18*U18/(Y18+AC18)</f>
        <v>10248.696265914672</v>
      </c>
      <c r="AE18" s="69">
        <f>(Y18+AC18)/(8*(W18/X18)+8*0.84375*(Z18+AA18/AB18))</f>
        <v>0.40095435775609511</v>
      </c>
      <c r="AF18" s="74">
        <f>AD18*AE18</f>
        <v>4109.2594291371079</v>
      </c>
      <c r="AG18" s="75" t="s">
        <v>101</v>
      </c>
      <c r="AH18" s="71">
        <v>8</v>
      </c>
      <c r="AI18" s="71">
        <v>16</v>
      </c>
      <c r="AN18" s="12">
        <f>(AF18*(AH18/AI18)*(1/32))*J18</f>
        <v>37.765692580519648</v>
      </c>
      <c r="AO18" t="s">
        <v>41</v>
      </c>
      <c r="AP18" s="12">
        <f>(AF18*(AH18/AI18)*(3/32))*J18</f>
        <v>113.29707774155895</v>
      </c>
      <c r="AQ18" t="s">
        <v>41</v>
      </c>
      <c r="AR18" s="12"/>
    </row>
    <row r="19" spans="1:44" ht="12.75">
      <c r="A19" s="1" t="s">
        <v>104</v>
      </c>
      <c r="C19" s="10">
        <f>AP19</f>
        <v>87.423640097375625</v>
      </c>
      <c r="D19" t="str">
        <f>AQ19</f>
        <v>µg</v>
      </c>
      <c r="E19" t="s">
        <v>105</v>
      </c>
      <c r="F19" t="s">
        <v>106</v>
      </c>
      <c r="G19" t="s">
        <v>107</v>
      </c>
      <c r="H19" s="6">
        <v>85.50</v>
      </c>
      <c r="I19" s="6">
        <v>267</v>
      </c>
      <c r="J19" s="6">
        <f>H19/I19</f>
        <v>0.3202247191011236</v>
      </c>
      <c r="K19" s="6"/>
      <c r="L19" s="75">
        <v>0.80600000000000005</v>
      </c>
      <c r="M19" s="78">
        <f>N19/2.68</f>
        <v>3.0164179104477609</v>
      </c>
      <c r="N19" s="67">
        <v>8.0839999999999996</v>
      </c>
      <c r="O19" s="62">
        <f>(L19*1000)/(N19+L19)</f>
        <v>90.663667041619789</v>
      </c>
      <c r="P19" s="63">
        <v>0.40300000000000002</v>
      </c>
      <c r="Q19" s="61">
        <v>1</v>
      </c>
      <c r="R19" s="64">
        <f>Q19*P19</f>
        <v>0.40300000000000002</v>
      </c>
      <c r="S19" s="61">
        <v>0</v>
      </c>
      <c r="T19" s="65">
        <f>S19*2.68</f>
        <v>0</v>
      </c>
      <c r="U19" s="56">
        <f>1000*(R19)*O19/((R19)+T19)</f>
        <v>90663.667041619789</v>
      </c>
      <c r="V19" s="66">
        <f>(R19+T19)/((S19*6.7)+(Q19))</f>
        <v>0.40300000000000002</v>
      </c>
      <c r="W19" s="67">
        <v>2</v>
      </c>
      <c r="X19" s="68">
        <v>8</v>
      </c>
      <c r="Y19" s="69">
        <f>(W19*8*V19)/X19</f>
        <v>0.80600000000000005</v>
      </c>
      <c r="Z19" s="70">
        <v>1</v>
      </c>
      <c r="AA19" s="71">
        <v>9</v>
      </c>
      <c r="AB19" s="68">
        <v>16</v>
      </c>
      <c r="AC19" s="79">
        <f>(Z19+(AA19/AB19))*2.7</f>
        <v>4.21875</v>
      </c>
      <c r="AD19" s="73">
        <f>Y19*U19/(Y19+AC19)</f>
        <v>14542.995300372268</v>
      </c>
      <c r="AE19" s="69">
        <f>(Y19+AC19)/(8*(W19/X19)+8*0.84375*(Z19+AA19/AB19))</f>
        <v>0.40047820672478202</v>
      </c>
      <c r="AF19" s="74">
        <f>AD19*AE19</f>
        <v>5824.1526783000181</v>
      </c>
      <c r="AG19" s="75" t="s">
        <v>108</v>
      </c>
      <c r="AH19" s="71">
        <v>8</v>
      </c>
      <c r="AI19" s="71">
        <v>16</v>
      </c>
      <c r="AN19" s="12">
        <f>(AF19*(AH19/AI19)*(1/32))*J19</f>
        <v>29.141213365791874</v>
      </c>
      <c r="AO19" t="s">
        <v>41</v>
      </c>
      <c r="AP19" s="12">
        <f>(AF19*(AH19/AI19)*(3/32))*J19</f>
        <v>87.423640097375625</v>
      </c>
      <c r="AQ19" t="s">
        <v>41</v>
      </c>
      <c r="AR19" s="12"/>
    </row>
    <row r="20" spans="1:44" ht="12.75">
      <c r="A20" s="1" t="s">
        <v>109</v>
      </c>
      <c r="C20" s="10">
        <f>AP20</f>
        <v>76.019638695907844</v>
      </c>
      <c r="D20" t="str">
        <f>AQ20</f>
        <v>µg</v>
      </c>
      <c r="E20" t="s">
        <v>110</v>
      </c>
      <c r="F20" t="s">
        <v>111</v>
      </c>
      <c r="G20" t="s">
        <v>112</v>
      </c>
      <c r="H20" s="6">
        <v>54</v>
      </c>
      <c r="I20" s="6">
        <v>102</v>
      </c>
      <c r="J20" s="6">
        <f>H20/I20</f>
        <v>0.52941176470588236</v>
      </c>
      <c r="K20" s="59">
        <v>0.67500000000000004</v>
      </c>
      <c r="L20" s="60">
        <v>0.084000000000000005</v>
      </c>
      <c r="M20" s="61">
        <v>4</v>
      </c>
      <c r="N20" s="52">
        <f>M20*2.68</f>
        <v>10.720000000000001</v>
      </c>
      <c r="O20" s="62">
        <f>(L20*1000)/(N20+L20)</f>
        <v>7.77489818585709</v>
      </c>
      <c r="P20" s="63">
        <v>0.39400000000000002</v>
      </c>
      <c r="Q20" s="61">
        <v>1</v>
      </c>
      <c r="R20" s="64">
        <f>Q20*P20</f>
        <v>0.39400000000000002</v>
      </c>
      <c r="S20" s="61">
        <v>0</v>
      </c>
      <c r="T20" s="65">
        <f>S20*2.68</f>
        <v>0</v>
      </c>
      <c r="U20" s="56">
        <f>1000*(R20)*O20/((R20)+T20)</f>
        <v>7774.8981858570896</v>
      </c>
      <c r="V20" s="66">
        <f>(R20+T20)/((S20*6.7)+(Q20))</f>
        <v>0.39400000000000002</v>
      </c>
      <c r="W20" s="67">
        <v>1</v>
      </c>
      <c r="X20" s="68">
        <v>8</v>
      </c>
      <c r="Y20" s="69">
        <f>(W20*8*V20)/X20</f>
        <v>0.39400000000000002</v>
      </c>
      <c r="Z20" s="70">
        <v>0</v>
      </c>
      <c r="AA20" s="71">
        <v>0</v>
      </c>
      <c r="AB20" s="68">
        <v>16</v>
      </c>
      <c r="AC20" s="72">
        <f>(Z20+(AA20/AB20))*2.7</f>
        <v>0</v>
      </c>
      <c r="AD20" s="73">
        <f>Y20*U20/(Y20+AC20)</f>
        <v>7774.8981858570896</v>
      </c>
      <c r="AE20" s="69">
        <f>(Y20+AC20)/(8*(W20/X20)+8*0.84375*(Z20+AA20/AB20))</f>
        <v>0.39400000000000002</v>
      </c>
      <c r="AF20" s="74">
        <f>AD20*AE20</f>
        <v>3063.3098852276935</v>
      </c>
      <c r="AG20" t="s">
        <v>110</v>
      </c>
      <c r="AH20" s="71">
        <v>8</v>
      </c>
      <c r="AI20" s="71">
        <v>16</v>
      </c>
      <c r="AN20" s="12">
        <f>(AF20*(AH20/AI20)*(1/32))*J20</f>
        <v>25.339879565302613</v>
      </c>
      <c r="AO20" t="s">
        <v>41</v>
      </c>
      <c r="AP20" s="12">
        <f>(AF20*(AH20/AI20)*(3/32))*J20</f>
        <v>76.019638695907844</v>
      </c>
      <c r="AQ20" t="s">
        <v>41</v>
      </c>
      <c r="AR20" s="12"/>
    </row>
    <row r="21" spans="1:44" ht="14.9" customHeight="1">
      <c r="A21" s="1" t="s">
        <v>113</v>
      </c>
      <c r="C21" s="10">
        <f>AP21</f>
        <v>71.478165726812534</v>
      </c>
      <c r="D21" t="str">
        <f>AQ21</f>
        <v>µg</v>
      </c>
      <c r="E21" t="s">
        <v>114</v>
      </c>
      <c r="F21" t="s">
        <v>115</v>
      </c>
      <c r="G21" t="s">
        <v>116</v>
      </c>
      <c r="H21" s="81">
        <v>1</v>
      </c>
      <c r="I21" s="6">
        <v>1</v>
      </c>
      <c r="J21" s="6">
        <f>H21/I21</f>
        <v>1</v>
      </c>
      <c r="K21" s="6"/>
      <c r="L21" s="75">
        <v>0.19400000000000001</v>
      </c>
      <c r="M21" s="78">
        <f>N21/2.68</f>
        <v>11.216044776119404</v>
      </c>
      <c r="N21" s="67">
        <v>30.059000000000001</v>
      </c>
      <c r="O21" s="62">
        <f>(L21*1000)/(N21+L21)</f>
        <v>6.4125871814365514</v>
      </c>
      <c r="P21" s="63">
        <v>0.48</v>
      </c>
      <c r="Q21" s="61">
        <v>1</v>
      </c>
      <c r="R21" s="64">
        <f>Q21*P21</f>
        <v>0.47999999999999998</v>
      </c>
      <c r="S21" s="61">
        <v>0</v>
      </c>
      <c r="T21" s="65">
        <f>S21*2.68</f>
        <v>0</v>
      </c>
      <c r="U21" s="56">
        <f>1000*(R21)*O21/((R21)+T21)</f>
        <v>6412.5871814365519</v>
      </c>
      <c r="V21" s="66">
        <f>(R21+T21)/((S21*6.7)+(Q21))</f>
        <v>0.47999999999999998</v>
      </c>
      <c r="W21" s="67">
        <v>6.70</v>
      </c>
      <c r="X21" s="68">
        <v>8</v>
      </c>
      <c r="Y21" s="69">
        <f>(W21*8*V21)/X21</f>
        <v>3.2159999999999997</v>
      </c>
      <c r="Z21" s="70">
        <v>0</v>
      </c>
      <c r="AA21" s="71">
        <v>13</v>
      </c>
      <c r="AB21" s="68">
        <v>16</v>
      </c>
      <c r="AC21" s="68">
        <f>(Z21+(AA21/AB21))*2.7</f>
        <v>2.1937500000000001</v>
      </c>
      <c r="AD21" s="73">
        <f>Y21*U21/(Y21+AC21)</f>
        <v>3812.1688387633349</v>
      </c>
      <c r="AE21" s="69">
        <f>(Y21+AC21)/(8*(W21/X21)+8*0.84375*(Z21+AA21/AB21))</f>
        <v>0.44399076686329825</v>
      </c>
      <c r="AF21" s="74">
        <f>(3.2/8)*AD21</f>
        <v>1524.867535505334</v>
      </c>
      <c r="AG21" s="75" t="s">
        <v>114</v>
      </c>
      <c r="AH21">
        <v>8</v>
      </c>
      <c r="AI21">
        <v>16</v>
      </c>
      <c r="AM21" s="77"/>
      <c r="AN21" s="12">
        <f>(AF21*(AH21/AI21)*(1/32))*J21</f>
        <v>23.826055242270844</v>
      </c>
      <c r="AO21" t="s">
        <v>41</v>
      </c>
      <c r="AP21" s="12">
        <f>(AF21*(AH21/AI21)*(3/32))*J21</f>
        <v>71.478165726812534</v>
      </c>
      <c r="AQ21" t="s">
        <v>41</v>
      </c>
      <c r="AR21" s="12"/>
    </row>
    <row r="22" spans="1:45" ht="12.75">
      <c r="A22" s="1" t="s">
        <v>117</v>
      </c>
      <c r="C22" s="10">
        <f>AP22</f>
        <v>59.210526315789465</v>
      </c>
      <c r="D22" t="str">
        <f>AQ22</f>
        <v>µg</v>
      </c>
      <c r="E22" t="s">
        <v>118</v>
      </c>
      <c r="F22" t="s">
        <v>119</v>
      </c>
      <c r="G22" t="s">
        <v>120</v>
      </c>
      <c r="H22" s="12">
        <v>0.15</v>
      </c>
      <c r="I22" s="11">
        <v>266</v>
      </c>
      <c r="J22" s="6">
        <f>H22/I22</f>
        <v>0.00056390977443609015</v>
      </c>
      <c r="K22" s="59">
        <v>0.44800000000000001</v>
      </c>
      <c r="L22" s="60">
        <v>1</v>
      </c>
      <c r="M22" s="61">
        <v>0</v>
      </c>
      <c r="N22" s="52">
        <f>M22*2.68</f>
        <v>0</v>
      </c>
      <c r="O22" s="62">
        <f>(L22*1000)/(N22+L22)</f>
        <v>1000</v>
      </c>
      <c r="P22" s="63">
        <v>0.44800000000000001</v>
      </c>
      <c r="Q22" s="61">
        <v>1</v>
      </c>
      <c r="R22" s="64">
        <f>Q22*P22</f>
        <v>0.44800000000000001</v>
      </c>
      <c r="S22" s="61">
        <v>0</v>
      </c>
      <c r="T22" s="65">
        <f>S22*2.68</f>
        <v>0</v>
      </c>
      <c r="U22" s="56">
        <f>1000*(R22)*O22/((R22)+T22)</f>
        <v>1000000</v>
      </c>
      <c r="V22" s="66">
        <f>(R22+T22)/((S22*6.7)+(Q22))</f>
        <v>0.44800000000000001</v>
      </c>
      <c r="W22" s="67">
        <v>1</v>
      </c>
      <c r="X22" s="68">
        <v>8</v>
      </c>
      <c r="Y22" s="69">
        <f>(W22*8*V22)/X22</f>
        <v>0.44800000000000001</v>
      </c>
      <c r="Z22" s="70">
        <v>0</v>
      </c>
      <c r="AA22" s="71">
        <v>0</v>
      </c>
      <c r="AB22" s="68">
        <v>16</v>
      </c>
      <c r="AC22" s="68">
        <f>(Z22+(AA22/AB22))*2.7</f>
        <v>0</v>
      </c>
      <c r="AD22" s="73">
        <f>Y22*U22/(Y22+AC22)</f>
        <v>1000000</v>
      </c>
      <c r="AE22" s="69">
        <f>(Y22+AC22)/(8*(W22/X22)+8*0.84375*(Z22+AA22/AB22))</f>
        <v>0.44800000000000001</v>
      </c>
      <c r="AF22" s="74">
        <f>AD22*AE22</f>
        <v>448000</v>
      </c>
      <c r="AG22" t="s">
        <v>118</v>
      </c>
      <c r="AH22" s="71">
        <v>40</v>
      </c>
      <c r="AI22" s="71">
        <v>16</v>
      </c>
      <c r="AM22" s="77"/>
      <c r="AN22" s="12">
        <f>(AF22*(AH22/AI22)*(1/32))*J22</f>
        <v>19.736842105263154</v>
      </c>
      <c r="AO22" t="s">
        <v>41</v>
      </c>
      <c r="AP22" s="12">
        <f>(AF22*(AH22/AI22)*(3/32))*J22</f>
        <v>59.210526315789465</v>
      </c>
      <c r="AQ22" t="s">
        <v>41</v>
      </c>
      <c r="AR22" s="12"/>
      <c r="AS22" t="s">
        <v>121</v>
      </c>
    </row>
    <row r="23" spans="1:44" ht="14.9" customHeight="1">
      <c r="A23" s="1" t="s">
        <v>122</v>
      </c>
      <c r="C23" s="10">
        <f>AP23</f>
        <v>16.526787309351718</v>
      </c>
      <c r="D23" t="str">
        <f>AQ23</f>
        <v>µg</v>
      </c>
      <c r="E23" t="s">
        <v>123</v>
      </c>
      <c r="F23" t="s">
        <v>124</v>
      </c>
      <c r="G23" t="s">
        <v>125</v>
      </c>
      <c r="H23" s="6">
        <v>19</v>
      </c>
      <c r="I23" s="6">
        <v>42</v>
      </c>
      <c r="J23" s="6">
        <f>H23/I23</f>
        <v>0.45238095238095238</v>
      </c>
      <c r="K23" s="59">
        <v>1.107</v>
      </c>
      <c r="L23" s="75">
        <v>0.124</v>
      </c>
      <c r="M23" s="61">
        <v>2</v>
      </c>
      <c r="N23" s="52">
        <f>M23*2.68</f>
        <v>5.3600000000000003</v>
      </c>
      <c r="O23" s="62">
        <f>(L23*1000)/(N23+L23)</f>
        <v>22.611232676878192</v>
      </c>
      <c r="P23" s="63">
        <v>0.39800000000000002</v>
      </c>
      <c r="Q23" s="61">
        <v>1</v>
      </c>
      <c r="R23" s="64">
        <f>Q23*P23</f>
        <v>0.39800000000000002</v>
      </c>
      <c r="S23" s="61">
        <v>0</v>
      </c>
      <c r="T23" s="65">
        <f>S23*2.68</f>
        <v>0</v>
      </c>
      <c r="U23" s="56">
        <f>1000*(R23)*O23/((R23)+T23)</f>
        <v>22611.23267687819</v>
      </c>
      <c r="V23" s="66">
        <f>(R23+T23)/((S23*6.7)+(Q23))</f>
        <v>0.39800000000000002</v>
      </c>
      <c r="W23" s="67">
        <v>1</v>
      </c>
      <c r="X23" s="68">
        <v>8</v>
      </c>
      <c r="Y23" s="69">
        <f>(W23*8*V23)/X23</f>
        <v>0.39800000000000002</v>
      </c>
      <c r="Z23" s="70">
        <v>1</v>
      </c>
      <c r="AA23" s="71">
        <v>9</v>
      </c>
      <c r="AB23" s="68">
        <v>16</v>
      </c>
      <c r="AC23" s="79">
        <f>(Z23+(AA23/AB23))*2.7</f>
        <v>4.21875</v>
      </c>
      <c r="AD23" s="73">
        <f>Y23*U23/(Y23+AC23)</f>
        <v>1949.2653068495197</v>
      </c>
      <c r="AE23" s="69">
        <f>(Y23+AC23)/(8*(W23/X23)+8*0.84375*(Z23+AA23/AB23))</f>
        <v>0.39982679296346407</v>
      </c>
      <c r="AF23" s="74">
        <f>AD23*AE23</f>
        <v>779.36849627258619</v>
      </c>
      <c r="AG23" s="75" t="s">
        <v>123</v>
      </c>
      <c r="AH23" s="71">
        <v>8</v>
      </c>
      <c r="AI23" s="71">
        <v>16</v>
      </c>
      <c r="AM23" s="77"/>
      <c r="AN23" s="12">
        <f>(AF23*(AH23/AI23)*(1/32))*J23</f>
        <v>5.5089291031172385</v>
      </c>
      <c r="AO23" t="s">
        <v>41</v>
      </c>
      <c r="AP23" s="2">
        <f>(AF23*(AH23/AI23)*(3/32))*J23</f>
        <v>16.526787309351718</v>
      </c>
      <c r="AQ23" t="s">
        <v>41</v>
      </c>
      <c r="AR23" s="12"/>
    </row>
    <row r="24" spans="1:44" ht="12.75">
      <c r="A24" s="1" t="s">
        <v>126</v>
      </c>
      <c r="C24" s="82">
        <f>AP24</f>
        <v>4.7979651144526017</v>
      </c>
      <c r="D24" t="str">
        <f>AQ24</f>
        <v>µg</v>
      </c>
      <c r="E24" t="s">
        <v>127</v>
      </c>
      <c r="F24" t="s">
        <v>128</v>
      </c>
      <c r="G24" t="s">
        <v>129</v>
      </c>
      <c r="H24" s="4">
        <v>5</v>
      </c>
      <c r="I24" s="6">
        <v>277</v>
      </c>
      <c r="J24" s="59">
        <f>H24/I24</f>
        <v>0.018050541516245487</v>
      </c>
      <c r="K24" s="59">
        <v>0.27700000000000002</v>
      </c>
      <c r="L24" s="60">
        <v>0.27700000000000002</v>
      </c>
      <c r="M24" s="61">
        <v>4.75</v>
      </c>
      <c r="N24" s="52">
        <f>M24*2.68</f>
        <v>12.73</v>
      </c>
      <c r="O24" s="62">
        <f>(L24*1000)/(N24+L24)</f>
        <v>21.296225109556392</v>
      </c>
      <c r="P24" s="63">
        <v>0.40</v>
      </c>
      <c r="Q24" s="61">
        <v>1</v>
      </c>
      <c r="R24" s="64">
        <f>Q24*P24</f>
        <v>0.40000000000000002</v>
      </c>
      <c r="S24" s="61">
        <v>0</v>
      </c>
      <c r="T24" s="65">
        <f>S24*2.68</f>
        <v>0</v>
      </c>
      <c r="U24" s="56">
        <f>1000*(R24)*O24/((R24)+T24)</f>
        <v>21296.225109556392</v>
      </c>
      <c r="V24" s="66">
        <f>(R24+T24)/((S24*6.7)+(Q24))</f>
        <v>0.40000000000000002</v>
      </c>
      <c r="W24" s="67">
        <v>6.72</v>
      </c>
      <c r="X24" s="68">
        <v>8</v>
      </c>
      <c r="Y24" s="69">
        <f>(W24*8*V24)/X24</f>
        <v>2.6880000000000002</v>
      </c>
      <c r="Z24" s="70">
        <v>0</v>
      </c>
      <c r="AA24" s="71">
        <v>8</v>
      </c>
      <c r="AB24" s="68">
        <v>16</v>
      </c>
      <c r="AC24" s="72">
        <f>(Z24+(AA24/AB24))*2.7</f>
        <v>1.3500000000000001</v>
      </c>
      <c r="AD24" s="73">
        <f>Y24*U24/(Y24+AC24)</f>
        <v>14176.38759150262</v>
      </c>
      <c r="AE24" s="69">
        <f>(Y24+AC24)/(8*(W24/X24)+8*0.84375*(Z24+AA24/AB24))</f>
        <v>0.40000000000000002</v>
      </c>
      <c r="AF24" s="74">
        <f>(3.2/8)*AD24</f>
        <v>5670.5550366010484</v>
      </c>
      <c r="AG24" s="75" t="s">
        <v>127</v>
      </c>
      <c r="AH24" s="71">
        <v>8</v>
      </c>
      <c r="AI24" s="71">
        <v>16</v>
      </c>
      <c r="AM24" s="77"/>
      <c r="AN24" s="12">
        <f>(AF24*(AH24/AI24)*(1/32))*J24</f>
        <v>1.5993217048175339</v>
      </c>
      <c r="AO24" t="s">
        <v>41</v>
      </c>
      <c r="AP24" s="2">
        <f>(AF24*(AH24/AI24)*(3/32))*J24</f>
        <v>4.7979651144526017</v>
      </c>
      <c r="AQ24" t="s">
        <v>41</v>
      </c>
      <c r="AR24" s="12"/>
    </row>
    <row r="25" spans="1:45" ht="12.75">
      <c r="A25" s="1" t="s">
        <v>130</v>
      </c>
      <c r="C25" s="82">
        <f>AP25</f>
        <v>6.9461859383549145</v>
      </c>
      <c r="D25" t="str">
        <f>AQ25</f>
        <v>µg</v>
      </c>
      <c r="E25" t="s">
        <v>131</v>
      </c>
      <c r="F25" t="s">
        <v>132</v>
      </c>
      <c r="G25" t="s">
        <v>133</v>
      </c>
      <c r="H25" s="59">
        <v>0.97499999999999998</v>
      </c>
      <c r="I25" s="6">
        <v>118</v>
      </c>
      <c r="J25" s="59">
        <f>H25/I25</f>
        <v>0.0082627118644067795</v>
      </c>
      <c r="K25" s="59">
        <v>0.23600000000000002</v>
      </c>
      <c r="L25" s="60">
        <v>0.11800000000000001</v>
      </c>
      <c r="M25" s="61">
        <v>0.93800000000000006</v>
      </c>
      <c r="N25" s="52">
        <f>M25*2.68</f>
        <v>2.5138400000000005</v>
      </c>
      <c r="O25" s="62">
        <f>(L25*1000)/(N25+L25)</f>
        <v>44.835552313210528</v>
      </c>
      <c r="P25" s="63">
        <v>0.41200000000000003</v>
      </c>
      <c r="Q25" s="61">
        <v>1</v>
      </c>
      <c r="R25" s="64">
        <f>Q25*P25</f>
        <v>0.41200000000000003</v>
      </c>
      <c r="S25" s="61">
        <v>0</v>
      </c>
      <c r="T25" s="65">
        <f>S25*2.68</f>
        <v>0</v>
      </c>
      <c r="U25" s="56">
        <f>1000*(R25)*O25/((R25)+T25)</f>
        <v>44835.55231321053</v>
      </c>
      <c r="V25" s="66">
        <f>(R25+T25)/((S25*6.7)+(Q25))</f>
        <v>0.41200000000000003</v>
      </c>
      <c r="W25" s="75">
        <v>1</v>
      </c>
      <c r="X25" s="68">
        <v>8</v>
      </c>
      <c r="Y25" s="69">
        <f>(W25*8*V25)/X25</f>
        <v>0.41200000000000003</v>
      </c>
      <c r="Z25" s="70">
        <v>0</v>
      </c>
      <c r="AA25" s="71">
        <v>0</v>
      </c>
      <c r="AB25" s="68">
        <v>16</v>
      </c>
      <c r="AC25" s="72">
        <f>(Z25+(AA25/AB25))*2.7</f>
        <v>0</v>
      </c>
      <c r="AD25" s="73">
        <f>Y25*U25/(Y25+AC25)</f>
        <v>44835.55231321053</v>
      </c>
      <c r="AE25" s="69">
        <f>(Y25+AC25)/(8*(W25/X25)+8*0.84375*(Z25+AA25/AB25))</f>
        <v>0.41200000000000003</v>
      </c>
      <c r="AF25" s="74">
        <f>(3.2/8)*AD25</f>
        <v>17934.220925284211</v>
      </c>
      <c r="AG25" s="75" t="s">
        <v>131</v>
      </c>
      <c r="AH25" s="71">
        <v>8</v>
      </c>
      <c r="AI25" s="71">
        <v>16</v>
      </c>
      <c r="AM25" s="77"/>
      <c r="AN25" s="12">
        <f>(AF25*(AH25/AI25)*(1/32))*J25</f>
        <v>2.3153953127849718</v>
      </c>
      <c r="AO25" t="s">
        <v>41</v>
      </c>
      <c r="AP25" s="2">
        <f>(AF25*(AH25/AI25)*(3/32))*J25</f>
        <v>6.9461859383549145</v>
      </c>
      <c r="AQ25" t="s">
        <v>41</v>
      </c>
      <c r="AR25" s="12"/>
      <c r="AS25" t="s">
        <v>134</v>
      </c>
    </row>
    <row r="26" spans="1:44" ht="14.9" customHeight="1">
      <c r="A26" s="1" t="s">
        <v>135</v>
      </c>
      <c r="C26" s="82">
        <f>AP26</f>
        <v>4.3002314989253119</v>
      </c>
      <c r="D26" t="str">
        <f>AQ26</f>
        <v>µg</v>
      </c>
      <c r="E26" t="s">
        <v>136</v>
      </c>
      <c r="F26" t="s">
        <v>137</v>
      </c>
      <c r="G26" t="s">
        <v>138</v>
      </c>
      <c r="H26" s="7">
        <v>277.81</v>
      </c>
      <c r="I26" s="7">
        <v>325.81</v>
      </c>
      <c r="J26" s="6">
        <f>H26/I26</f>
        <v>0.85267487185783131</v>
      </c>
      <c r="K26" s="6"/>
      <c r="L26" s="75">
        <v>0.13200000000000001</v>
      </c>
      <c r="M26" s="78">
        <f>N26/2.68</f>
        <v>4.460074626865671</v>
      </c>
      <c r="N26" s="67">
        <v>11.952999999999999</v>
      </c>
      <c r="O26" s="62">
        <f>(L26*1000)/(N26+L26)</f>
        <v>10.922631361191561</v>
      </c>
      <c r="P26" s="63">
        <v>0.40900000000000003</v>
      </c>
      <c r="Q26" s="61">
        <v>1</v>
      </c>
      <c r="R26" s="64">
        <f>Q26*P26</f>
        <v>0.40900000000000003</v>
      </c>
      <c r="S26" s="61">
        <v>0</v>
      </c>
      <c r="T26" s="65">
        <f>S26*2.68</f>
        <v>0</v>
      </c>
      <c r="U26" s="56">
        <f>1000*(R26)*O26/((R26)+T26)</f>
        <v>10922.631361191561</v>
      </c>
      <c r="V26" s="66">
        <f>(R26+T26)/((S26*6.7)+(Q26))</f>
        <v>0.40900000000000003</v>
      </c>
      <c r="W26" s="67">
        <v>0.50</v>
      </c>
      <c r="X26" s="68">
        <v>8</v>
      </c>
      <c r="Y26" s="69">
        <f>(W26*8*V26)/X26</f>
        <v>0.20450000000000002</v>
      </c>
      <c r="Z26" s="70">
        <v>3</v>
      </c>
      <c r="AA26" s="71">
        <v>0</v>
      </c>
      <c r="AB26" s="68">
        <v>16</v>
      </c>
      <c r="AC26" s="79">
        <f>(Z26+(AA26/AB26))*2.7</f>
        <v>8.1000000000000014</v>
      </c>
      <c r="AD26" s="73">
        <f>Y26*U26/(Y26+AC26)</f>
        <v>268.97201678170563</v>
      </c>
      <c r="AE26" s="69">
        <f>(Y26+AC26)/(8*(W26/X26)+8*0.84375*(Z26+AA26/AB26))</f>
        <v>0.4002168674698795</v>
      </c>
      <c r="AF26" s="74">
        <f>(3.2/8)*AD26</f>
        <v>107.58880671268226</v>
      </c>
      <c r="AG26" s="75" t="s">
        <v>136</v>
      </c>
      <c r="AH26" s="71">
        <v>8</v>
      </c>
      <c r="AI26" s="71">
        <v>16</v>
      </c>
      <c r="AM26" s="77"/>
      <c r="AN26" s="12">
        <f>(AF26*(AH26/AI26)*(1/32))*J26</f>
        <v>1.4334104996417707</v>
      </c>
      <c r="AO26" t="s">
        <v>41</v>
      </c>
      <c r="AP26" s="2">
        <f>(AF26*(AH26/AI26)*(3/32))*J26</f>
        <v>4.3002314989253119</v>
      </c>
      <c r="AQ26" t="s">
        <v>41</v>
      </c>
      <c r="AR26" s="12"/>
    </row>
    <row r="27" spans="1:44" ht="14.9" customHeight="1">
      <c r="A27" s="1" t="s">
        <v>139</v>
      </c>
      <c r="C27" s="82">
        <f>AP27</f>
        <v>1.5949888744866494</v>
      </c>
      <c r="D27" t="str">
        <f>AQ27</f>
        <v>µg</v>
      </c>
      <c r="E27" t="s">
        <v>140</v>
      </c>
      <c r="F27" t="s">
        <v>141</v>
      </c>
      <c r="G27" t="s">
        <v>142</v>
      </c>
      <c r="H27" s="83">
        <v>92.90</v>
      </c>
      <c r="I27" s="6">
        <v>105</v>
      </c>
      <c r="J27" s="6">
        <f>H27/I27</f>
        <v>0.88476190476190486</v>
      </c>
      <c r="K27" s="6"/>
      <c r="L27" s="75">
        <v>0.14200000000000002</v>
      </c>
      <c r="M27" s="78">
        <f>N27/2.68</f>
        <v>4.062686567164179</v>
      </c>
      <c r="N27" s="67">
        <v>10.888</v>
      </c>
      <c r="O27" s="62">
        <f>(L27*1000)/(N27+L27)</f>
        <v>12.873980054397102</v>
      </c>
      <c r="P27" s="63">
        <v>0.40200000000000002</v>
      </c>
      <c r="Q27" s="84">
        <f>R27/P27</f>
        <v>1.9502487562189055</v>
      </c>
      <c r="R27" s="75">
        <v>0.78400000000000003</v>
      </c>
      <c r="S27" s="84">
        <f>T27/2.68</f>
        <v>3.859328358208955</v>
      </c>
      <c r="T27" s="85">
        <v>10.343</v>
      </c>
      <c r="U27" s="56">
        <f>1000*(R27)*O27/((R27)+T27)</f>
        <v>907.09089266175306</v>
      </c>
      <c r="V27" s="66">
        <f>(R27+T27)/((S27*6.7)+(Q27))</f>
        <v>0.40014026656910034</v>
      </c>
      <c r="W27" s="67">
        <v>1</v>
      </c>
      <c r="X27" s="68">
        <v>8</v>
      </c>
      <c r="Y27" s="69">
        <f>(W27*8*V27)/X27</f>
        <v>0.40014026656910034</v>
      </c>
      <c r="Z27" s="70">
        <v>1</v>
      </c>
      <c r="AA27" s="71">
        <v>4</v>
      </c>
      <c r="AB27" s="68">
        <v>16</v>
      </c>
      <c r="AC27" s="68">
        <f>(Z27+(AA27/AB27))*2.7</f>
        <v>3.375</v>
      </c>
      <c r="AD27" s="73">
        <f>Y27*U27/(Y27+AC27)</f>
        <v>96.145723327505223</v>
      </c>
      <c r="AE27" s="69">
        <f>(Y27+AC27)/(8*(W27/X27)+8*0.84375*(Z27+AA27/AB27))</f>
        <v>0.4000148626828185</v>
      </c>
      <c r="AF27" s="74">
        <f>(3.2/8)*AD27</f>
        <v>38.458289331002092</v>
      </c>
      <c r="AG27" s="75" t="s">
        <v>140</v>
      </c>
      <c r="AH27" s="71">
        <v>8</v>
      </c>
      <c r="AI27" s="71">
        <v>16</v>
      </c>
      <c r="AM27" s="77"/>
      <c r="AN27" s="12">
        <f>(AF27*(AH27/AI27)*(1/32))*J27</f>
        <v>0.53166295816221654</v>
      </c>
      <c r="AO27" t="s">
        <v>41</v>
      </c>
      <c r="AP27" s="2">
        <f>(AF27*(AH27/AI27)*(3/32))*J27</f>
        <v>1.5949888744866494</v>
      </c>
      <c r="AQ27" t="s">
        <v>41</v>
      </c>
      <c r="AR27" s="12"/>
    </row>
    <row r="28" spans="1:44" ht="14.9" customHeight="1">
      <c r="A28" s="1" t="s">
        <v>143</v>
      </c>
      <c r="C28" s="8">
        <f>AP28</f>
        <v>0.79057920226702816</v>
      </c>
      <c r="D28" t="str">
        <f>AQ28</f>
        <v>µg</v>
      </c>
      <c r="E28" t="s">
        <v>144</v>
      </c>
      <c r="F28" t="s">
        <v>145</v>
      </c>
      <c r="G28" t="s">
        <v>146</v>
      </c>
      <c r="H28" s="7">
        <v>1</v>
      </c>
      <c r="I28" s="6">
        <v>1</v>
      </c>
      <c r="J28" s="6">
        <f>H28/I28</f>
        <v>1</v>
      </c>
      <c r="K28" s="59"/>
      <c r="L28" s="86">
        <v>0.0026200000000000004</v>
      </c>
      <c r="M28" s="78">
        <f>N28/2.68</f>
        <v>4.8604477611940293</v>
      </c>
      <c r="N28" s="67">
        <v>13.026</v>
      </c>
      <c r="O28" s="62">
        <f>(L28*1000)/(N28+L28)</f>
        <v>0.20109574152903381</v>
      </c>
      <c r="P28" s="63">
        <v>0.42</v>
      </c>
      <c r="Q28" s="61">
        <v>1</v>
      </c>
      <c r="R28" s="64">
        <f>Q28*P28</f>
        <v>0.41999999999999998</v>
      </c>
      <c r="S28" s="61">
        <v>0</v>
      </c>
      <c r="T28" s="65">
        <f>S28*2.68</f>
        <v>0</v>
      </c>
      <c r="U28" s="56">
        <f>1000*(R28)*O28/((R28)+T28)</f>
        <v>201.09574152903383</v>
      </c>
      <c r="V28" s="66">
        <f>(R28+T28)/((S28*6.7)+(Q28))</f>
        <v>0.41999999999999998</v>
      </c>
      <c r="W28" s="67">
        <v>2</v>
      </c>
      <c r="X28" s="68">
        <v>8</v>
      </c>
      <c r="Y28" s="69">
        <f>(W28*8*V28)/X28</f>
        <v>0.83999999999999997</v>
      </c>
      <c r="Z28" s="70">
        <v>1</v>
      </c>
      <c r="AA28" s="71">
        <v>3</v>
      </c>
      <c r="AB28" s="68">
        <v>16</v>
      </c>
      <c r="AC28" s="68">
        <f>(Z28+(AA28/AB28))*2.7</f>
        <v>3.2062500000000003</v>
      </c>
      <c r="AD28" s="87">
        <f>Y28*U28/(Y28+AC28)</f>
        <v>41.747401392496357</v>
      </c>
      <c r="AE28" s="69">
        <f>(Y28+AC28)/(8*(W28/X28)+8*0.84375*(Z28+AA28/AB28))</f>
        <v>0.40399375975038998</v>
      </c>
      <c r="AF28" s="74">
        <f>AD28*AE28</f>
        <v>16.865689648363269</v>
      </c>
      <c r="AG28" s="75" t="s">
        <v>144</v>
      </c>
      <c r="AH28" s="71">
        <v>8</v>
      </c>
      <c r="AI28" s="71">
        <v>16</v>
      </c>
      <c r="AM28" s="77"/>
      <c r="AN28" s="12">
        <f>(AF28*(AH28/AI28)*(1/32))*J28</f>
        <v>0.26352640075567607</v>
      </c>
      <c r="AO28" t="s">
        <v>41</v>
      </c>
      <c r="AP28" s="2">
        <f>(AF28*(AH28/AI28)*(3/32))*J28</f>
        <v>0.79057920226702816</v>
      </c>
      <c r="AQ28" t="s">
        <v>41</v>
      </c>
      <c r="AR28" s="12"/>
    </row>
    <row r="29" spans="1:44" ht="14.9" customHeight="1">
      <c r="A29" s="1" t="s">
        <v>147</v>
      </c>
      <c r="C29" s="8">
        <f>AP29</f>
        <v>0.77125863377669734</v>
      </c>
      <c r="D29" t="str">
        <f>AQ29</f>
        <v>µg</v>
      </c>
      <c r="E29" t="s">
        <v>148</v>
      </c>
      <c r="F29" t="s">
        <v>149</v>
      </c>
      <c r="G29" t="s">
        <v>150</v>
      </c>
      <c r="H29" s="6">
        <v>178</v>
      </c>
      <c r="I29" s="6">
        <v>226</v>
      </c>
      <c r="J29" s="6">
        <f>H29/I29</f>
        <v>0.78761061946902655</v>
      </c>
      <c r="K29" s="59"/>
      <c r="L29" s="75">
        <v>0.09</v>
      </c>
      <c r="M29" s="61">
        <v>3</v>
      </c>
      <c r="N29" s="52">
        <f>M29*2.68</f>
        <v>8.0400000000000009</v>
      </c>
      <c r="O29" s="62">
        <f>(L29*1000)/(N29+L29)</f>
        <v>11.07011070110701</v>
      </c>
      <c r="P29" s="63">
        <v>0.39800000000000002</v>
      </c>
      <c r="Q29" s="61">
        <v>0.25</v>
      </c>
      <c r="R29" s="64">
        <f>Q29*P29</f>
        <v>0.099500000000000005</v>
      </c>
      <c r="S29" s="61">
        <v>4</v>
      </c>
      <c r="T29" s="65">
        <f>S29*2.68</f>
        <v>10.720000000000001</v>
      </c>
      <c r="U29" s="56">
        <f>1000*(R29)*O29/((R29)+T29)</f>
        <v>101.80470583300036</v>
      </c>
      <c r="V29" s="66">
        <f>(R29+T29)/((S29*6.7)+(Q29))</f>
        <v>0.39998151571164514</v>
      </c>
      <c r="W29" s="67">
        <v>4</v>
      </c>
      <c r="X29" s="68">
        <v>8</v>
      </c>
      <c r="Y29" s="69">
        <f>(W29*8*V29)/X29</f>
        <v>1.5999260628465806</v>
      </c>
      <c r="Z29" s="70">
        <v>0</v>
      </c>
      <c r="AA29" s="71">
        <v>9</v>
      </c>
      <c r="AB29" s="68">
        <v>16</v>
      </c>
      <c r="AC29" s="79">
        <f>(Z29+(AA29/AB29))*2.7</f>
        <v>1.51875</v>
      </c>
      <c r="AD29" s="87">
        <f>Y29*U29/(Y29+AC29)</f>
        <v>52.227290972303607</v>
      </c>
      <c r="AE29" s="69">
        <f>(Y29+AC29)/(8*(W29/X29)+8*0.84375*(Z29+AA29/AB29))</f>
        <v>0.39999051707851935</v>
      </c>
      <c r="AF29" s="74">
        <f>AD29*AE29</f>
        <v>20.890421121622005</v>
      </c>
      <c r="AG29" s="75" t="s">
        <v>148</v>
      </c>
      <c r="AH29" s="71">
        <v>8</v>
      </c>
      <c r="AI29" s="71">
        <v>16</v>
      </c>
      <c r="AN29" s="12">
        <f>(AF29*(AH29/AI29)*(1/32))*J29</f>
        <v>0.25708621125889913</v>
      </c>
      <c r="AO29" t="s">
        <v>41</v>
      </c>
      <c r="AP29" s="2">
        <f>(AF29*(AH29/AI29)*(3/32))*J29</f>
        <v>0.77125863377669734</v>
      </c>
      <c r="AQ29" t="s">
        <v>41</v>
      </c>
      <c r="AR29" s="12"/>
    </row>
    <row r="30" spans="1:45" ht="12.75">
      <c r="A30" s="1" t="s">
        <v>151</v>
      </c>
      <c r="C30" s="8">
        <f>AP30</f>
        <v>0.72818612952010342</v>
      </c>
      <c r="D30" t="str">
        <f>AQ30</f>
        <v>µg</v>
      </c>
      <c r="E30" t="s">
        <v>152</v>
      </c>
      <c r="F30" t="s">
        <v>153</v>
      </c>
      <c r="G30" t="s">
        <v>154</v>
      </c>
      <c r="H30" s="6">
        <v>90</v>
      </c>
      <c r="I30" s="6">
        <v>137.90</v>
      </c>
      <c r="J30" s="6">
        <f>H30/I30</f>
        <v>0.65264684554024655</v>
      </c>
      <c r="K30" s="59">
        <v>0.46800000000000003</v>
      </c>
      <c r="L30" s="60">
        <v>0.033000000000000002</v>
      </c>
      <c r="M30" s="61">
        <v>2</v>
      </c>
      <c r="N30" s="52">
        <f>M30*2.68</f>
        <v>5.3600000000000003</v>
      </c>
      <c r="O30" s="62">
        <f>(L30*1000)/(N30+L30)</f>
        <v>6.1190432041535319</v>
      </c>
      <c r="P30" s="63">
        <v>0.42399999999999999</v>
      </c>
      <c r="Q30" s="61">
        <v>1</v>
      </c>
      <c r="R30" s="64">
        <f>Q30*P30</f>
        <v>0.42399999999999999</v>
      </c>
      <c r="S30" s="61">
        <v>0</v>
      </c>
      <c r="T30" s="65">
        <f>S30*2.68</f>
        <v>0</v>
      </c>
      <c r="U30" s="56">
        <f>1000*(R30)*O30/((R30)+T30)</f>
        <v>6119.0432041535314</v>
      </c>
      <c r="V30" s="66">
        <f>(R30+T30)/((S30*6.7)+(Q30))</f>
        <v>0.42399999999999999</v>
      </c>
      <c r="W30" s="67">
        <v>0.25</v>
      </c>
      <c r="X30" s="68">
        <v>8</v>
      </c>
      <c r="Y30" s="69">
        <f>(W30*8*V30)/X30</f>
        <v>0.106</v>
      </c>
      <c r="Z30" s="70">
        <v>4</v>
      </c>
      <c r="AA30" s="71">
        <v>0</v>
      </c>
      <c r="AB30" s="68">
        <v>16</v>
      </c>
      <c r="AC30" s="72">
        <f>(Z30+(AA30/AB30))*2.7</f>
        <v>10.800000000000001</v>
      </c>
      <c r="AD30" s="87">
        <f>Y30*U30/(Y30+AC30)</f>
        <v>59.473553973984437</v>
      </c>
      <c r="AE30" s="69">
        <f>(Y30+AC30)/(8*(W30/X30)+8*0.84375*(Z30+AA30/AB30))</f>
        <v>0.4002201834862385</v>
      </c>
      <c r="AF30" s="74">
        <f>AD30*AE30</f>
        <v>23.802516684046761</v>
      </c>
      <c r="AG30" t="s">
        <v>152</v>
      </c>
      <c r="AH30" s="71">
        <v>8</v>
      </c>
      <c r="AI30" s="71">
        <v>16</v>
      </c>
      <c r="AN30" s="12">
        <f>(AF30*(AH30/AI30)*(1/32))*J30</f>
        <v>0.2427287098400345</v>
      </c>
      <c r="AO30" t="s">
        <v>41</v>
      </c>
      <c r="AP30" s="12">
        <f>(AF30*(AH30/AI30)*(3/32))*J30</f>
        <v>0.72818612952010342</v>
      </c>
      <c r="AQ30" t="s">
        <v>41</v>
      </c>
      <c r="AR30" s="12"/>
      <c r="AS30" t="s">
        <v>155</v>
      </c>
    </row>
    <row r="31" spans="1:44" ht="14.9" customHeight="1">
      <c r="A31" s="1" t="s">
        <v>156</v>
      </c>
      <c r="C31" s="8">
        <f>AP31</f>
        <v>0.61777662675254741</v>
      </c>
      <c r="D31" t="str">
        <f>AQ31</f>
        <v>µg</v>
      </c>
      <c r="E31" t="s">
        <v>157</v>
      </c>
      <c r="F31" t="s">
        <v>158</v>
      </c>
      <c r="G31" t="s">
        <v>159</v>
      </c>
      <c r="H31" s="6">
        <v>140</v>
      </c>
      <c r="I31" s="6">
        <v>172</v>
      </c>
      <c r="J31" s="6">
        <f>H31/I31</f>
        <v>0.81395348837209303</v>
      </c>
      <c r="K31" s="6"/>
      <c r="L31" s="75">
        <v>0.090999999999999998</v>
      </c>
      <c r="M31" s="78">
        <f>N31/2.68</f>
        <v>4.6667910447761187</v>
      </c>
      <c r="N31" s="67">
        <v>12.507</v>
      </c>
      <c r="O31" s="62">
        <f>(L31*1000)/(N31+L31)</f>
        <v>7.2233687886966189</v>
      </c>
      <c r="P31" s="63">
        <v>0.39600000000000002</v>
      </c>
      <c r="Q31" s="61">
        <v>0.47850000000000004</v>
      </c>
      <c r="R31" s="64">
        <f>Q31*P31</f>
        <v>0.18948600000000002</v>
      </c>
      <c r="S31" s="61">
        <v>5.25</v>
      </c>
      <c r="T31" s="65">
        <f>S31*2.68</f>
        <v>14.07</v>
      </c>
      <c r="U31" s="56">
        <f>1000*(R31)*O31/((R31)+T31)</f>
        <v>95.987138547277766</v>
      </c>
      <c r="V31" s="66">
        <f>(R31+T31)/((S31*6.7)+(Q31))</f>
        <v>0.3999463166309058</v>
      </c>
      <c r="W31" s="67">
        <v>4</v>
      </c>
      <c r="X31" s="68">
        <v>8</v>
      </c>
      <c r="Y31" s="69">
        <f>(W31*8*V31)/X31</f>
        <v>1.5997852665236232</v>
      </c>
      <c r="Z31" s="70">
        <v>0</v>
      </c>
      <c r="AA31" s="71">
        <v>13</v>
      </c>
      <c r="AB31" s="68">
        <v>16</v>
      </c>
      <c r="AC31" s="79">
        <f>(Z31+(AA31/AB31))*2.7</f>
        <v>2.1937500000000001</v>
      </c>
      <c r="AD31" s="87">
        <f>Y31*U31/(Y31+AC31)</f>
        <v>40.479078019595491</v>
      </c>
      <c r="AE31" s="69">
        <f>(Y31+AC31)/(8*(W31/X31)+8*0.84375*(Z31+AA31/AB31))</f>
        <v>0.39997735923807559</v>
      </c>
      <c r="AF31" s="74">
        <f>(3.2/8)*AD31</f>
        <v>16.191631207838196</v>
      </c>
      <c r="AG31" s="75" t="s">
        <v>157</v>
      </c>
      <c r="AH31" s="71">
        <v>8</v>
      </c>
      <c r="AI31" s="71">
        <v>16</v>
      </c>
      <c r="AM31" s="77"/>
      <c r="AN31" s="12">
        <f>(AF31*(AH31/AI31)*(1/32))*J31</f>
        <v>0.20592554225084914</v>
      </c>
      <c r="AO31" t="s">
        <v>41</v>
      </c>
      <c r="AP31" s="12">
        <f>(AF31*(AH31/AI31)*(3/32))*J31</f>
        <v>0.61777662675254741</v>
      </c>
      <c r="AQ31" t="s">
        <v>41</v>
      </c>
      <c r="AR31" s="12"/>
    </row>
    <row r="32" spans="1:44" ht="14.9" customHeight="1">
      <c r="A32" s="1" t="s">
        <v>160</v>
      </c>
      <c r="C32" s="8">
        <f>AP32</f>
        <v>0.50750563723597231</v>
      </c>
      <c r="D32" t="str">
        <f>AQ32</f>
        <v>µg</v>
      </c>
      <c r="E32" t="s">
        <v>161</v>
      </c>
      <c r="F32" t="s">
        <v>162</v>
      </c>
      <c r="G32" t="s">
        <v>163</v>
      </c>
      <c r="H32" s="7">
        <v>1</v>
      </c>
      <c r="I32" s="6">
        <v>1</v>
      </c>
      <c r="J32" s="6">
        <f>H32/I32</f>
        <v>1</v>
      </c>
      <c r="K32" s="59"/>
      <c r="L32" s="88">
        <v>0.0020900000000000003</v>
      </c>
      <c r="M32" s="61">
        <v>10</v>
      </c>
      <c r="N32" s="52">
        <f>M32*2.68</f>
        <v>26.800000000000001</v>
      </c>
      <c r="O32" s="62">
        <f>(L32*1000)/(N32+L32)</f>
        <v>0.077978993429243776</v>
      </c>
      <c r="P32" s="63">
        <v>0.46100000000000002</v>
      </c>
      <c r="Q32" s="61">
        <v>1</v>
      </c>
      <c r="R32" s="64">
        <f>Q32*P32</f>
        <v>0.46100000000000002</v>
      </c>
      <c r="S32" s="61">
        <v>0</v>
      </c>
      <c r="T32" s="65">
        <f>S32*2.68</f>
        <v>0</v>
      </c>
      <c r="U32" s="56">
        <f>1000*(R32)*O32/((R32)+T32)</f>
        <v>77.978993429243772</v>
      </c>
      <c r="V32" s="66">
        <f>(R32+T32)/((S32*6.7)+(Q32))</f>
        <v>0.46100000000000002</v>
      </c>
      <c r="W32" s="67">
        <v>2</v>
      </c>
      <c r="X32" s="68">
        <v>8</v>
      </c>
      <c r="Y32" s="69">
        <f>(W32*8*V32)/X32</f>
        <v>0.92200000000000004</v>
      </c>
      <c r="Z32" s="70">
        <v>0</v>
      </c>
      <c r="AA32" s="71">
        <v>11</v>
      </c>
      <c r="AB32" s="68">
        <v>16</v>
      </c>
      <c r="AC32" s="68">
        <f>(Z32+(AA32/AB32))*2.7</f>
        <v>1.8562500000000002</v>
      </c>
      <c r="AD32" s="87">
        <f>Y32*U32/(Y32+AC32)</f>
        <v>25.878388173045174</v>
      </c>
      <c r="AE32" s="69">
        <f>(Y32+AC32)/(8*(W32/X32)+8*0.84375*(Z32+AA32/AB32))</f>
        <v>0.41837176470588233</v>
      </c>
      <c r="AF32" s="74">
        <f>AD32*AE32</f>
        <v>10.826786927700743</v>
      </c>
      <c r="AG32" s="75" t="s">
        <v>161</v>
      </c>
      <c r="AH32" s="71">
        <v>8</v>
      </c>
      <c r="AI32" s="71">
        <v>16</v>
      </c>
      <c r="AM32" s="77"/>
      <c r="AN32" s="12">
        <f>(AF32*(AH32/AI32)*(1/32))*J32</f>
        <v>0.16916854574532411</v>
      </c>
      <c r="AO32" t="s">
        <v>41</v>
      </c>
      <c r="AP32" s="12">
        <f>(AF32*(AH32/AI32)*(3/32))*J32</f>
        <v>0.50750563723597231</v>
      </c>
      <c r="AQ32" t="s">
        <v>41</v>
      </c>
      <c r="AR32" s="12"/>
    </row>
    <row r="33" spans="1:44" ht="14.9" customHeight="1">
      <c r="A33" s="1" t="s">
        <v>164</v>
      </c>
      <c r="C33" s="8">
        <f>AP33</f>
        <v>0.3947104279003259</v>
      </c>
      <c r="D33" t="str">
        <f>AQ33</f>
        <v>µg</v>
      </c>
      <c r="E33" t="s">
        <v>165</v>
      </c>
      <c r="F33" s="6" t="s">
        <v>166</v>
      </c>
      <c r="G33" s="6" t="s">
        <v>167</v>
      </c>
      <c r="H33" s="6">
        <v>9.01</v>
      </c>
      <c r="I33" s="6">
        <v>25</v>
      </c>
      <c r="J33" s="6">
        <f>H33/I33</f>
        <v>0.3604</v>
      </c>
      <c r="K33" s="6"/>
      <c r="L33" s="75">
        <v>0.10100000000000001</v>
      </c>
      <c r="M33" s="78">
        <f>N33/2.68</f>
        <v>4.2085820895522383</v>
      </c>
      <c r="N33" s="67">
        <v>11.279</v>
      </c>
      <c r="O33" s="62">
        <f>(L33*1000)/(N33+L33)</f>
        <v>8.8752196836555353</v>
      </c>
      <c r="P33" s="63">
        <v>0.432</v>
      </c>
      <c r="Q33" s="84">
        <f>R33/P33</f>
        <v>1.9537037037037037</v>
      </c>
      <c r="R33" s="75">
        <v>0.84399999999999997</v>
      </c>
      <c r="S33" s="84">
        <f>T33/2.68</f>
        <v>3.7044776119402987</v>
      </c>
      <c r="T33" s="85">
        <v>9.9280000000000008</v>
      </c>
      <c r="U33" s="56">
        <f>1000*(R33)*O33/((R33)+T33)</f>
        <v>695.38483225076789</v>
      </c>
      <c r="V33" s="66">
        <f>(R33+T33)/((S33*6.7)+(Q33))</f>
        <v>0.40233507172598876</v>
      </c>
      <c r="W33" s="67">
        <v>1</v>
      </c>
      <c r="X33" s="68">
        <v>8</v>
      </c>
      <c r="Y33" s="69">
        <f>(W33*8*V33)/X33</f>
        <v>0.40233507172598876</v>
      </c>
      <c r="Z33" s="70">
        <v>1</v>
      </c>
      <c r="AA33" s="71">
        <v>10</v>
      </c>
      <c r="AB33" s="68">
        <v>16</v>
      </c>
      <c r="AC33" s="79">
        <f>(Z33+(AA33/AB33))*2.7</f>
        <v>4.3875000000000002</v>
      </c>
      <c r="AD33" s="87">
        <f>Y33*U33/(Y33+AC33)</f>
        <v>58.410718150251697</v>
      </c>
      <c r="AE33" s="69">
        <f>(Y33+AC33)/(8*(W33/X33)+8*0.84375*(Z33+AA33/AB33))</f>
        <v>0.40019509737658387</v>
      </c>
      <c r="AF33" s="74">
        <f>(3.2/8)*AD33</f>
        <v>23.364287260100681</v>
      </c>
      <c r="AG33" s="75" t="s">
        <v>165</v>
      </c>
      <c r="AH33" s="71">
        <v>8</v>
      </c>
      <c r="AI33" s="71">
        <v>16</v>
      </c>
      <c r="AM33" s="77"/>
      <c r="AN33" s="12">
        <f>(AF33*(AH33/AI33)*(1/32))*J33</f>
        <v>0.13157014263344197</v>
      </c>
      <c r="AO33" t="s">
        <v>41</v>
      </c>
      <c r="AP33" s="12">
        <f>(AF33*(AH33/AI33)*(3/32))*J33</f>
        <v>0.3947104279003259</v>
      </c>
      <c r="AQ33" t="s">
        <v>41</v>
      </c>
      <c r="AR33" s="12"/>
    </row>
    <row r="34" spans="1:44" ht="12.75">
      <c r="A34" s="1" t="s">
        <v>168</v>
      </c>
      <c r="C34" s="8">
        <f>AP34</f>
        <v>0.33218794915376532</v>
      </c>
      <c r="D34" t="str">
        <f>AQ34</f>
        <v>µg</v>
      </c>
      <c r="E34" t="s">
        <v>169</v>
      </c>
      <c r="F34" t="s">
        <v>170</v>
      </c>
      <c r="G34" t="s">
        <v>171</v>
      </c>
      <c r="H34" s="83">
        <v>160</v>
      </c>
      <c r="I34" s="7">
        <v>1002</v>
      </c>
      <c r="J34" s="6">
        <f>H34/I34</f>
        <v>0.15968063872255489</v>
      </c>
      <c r="K34" s="59"/>
      <c r="L34" s="60">
        <v>1.002</v>
      </c>
      <c r="M34" s="61">
        <v>4</v>
      </c>
      <c r="N34" s="52">
        <f>M34*2.68</f>
        <v>10.720000000000001</v>
      </c>
      <c r="O34" s="62">
        <f>(L34*1000)/(N34+L34)</f>
        <v>85.480293465278947</v>
      </c>
      <c r="P34" s="63">
        <v>0.42299999999999999</v>
      </c>
      <c r="Q34" s="61">
        <v>0.50</v>
      </c>
      <c r="R34" s="64">
        <f>Q34*P34</f>
        <v>0.21149999999999999</v>
      </c>
      <c r="S34" s="61">
        <v>4</v>
      </c>
      <c r="T34" s="65">
        <f>S34*2.68</f>
        <v>10.720000000000001</v>
      </c>
      <c r="U34" s="56">
        <f>1000*(R34)*O34/((R34)+T34)</f>
        <v>1653.8519021091795</v>
      </c>
      <c r="V34" s="66">
        <f>(R34+T34)/((S34*6.7)+(Q34))</f>
        <v>0.40042124542124541</v>
      </c>
      <c r="W34" s="67">
        <v>1</v>
      </c>
      <c r="X34" s="68">
        <v>8</v>
      </c>
      <c r="Y34" s="69">
        <f>(W34*8*V34)/X34</f>
        <v>0.40042124542124541</v>
      </c>
      <c r="Z34" s="70">
        <v>2</v>
      </c>
      <c r="AA34" s="71">
        <v>1</v>
      </c>
      <c r="AB34" s="68">
        <v>16</v>
      </c>
      <c r="AC34" s="68">
        <f>(Z34+(AA34/AB34))*2.7</f>
        <v>5.5687500000000005</v>
      </c>
      <c r="AD34" s="87">
        <f>Y34*U34/(Y34+AC34)</f>
        <v>110.94294520245732</v>
      </c>
      <c r="AE34" s="69">
        <f>(Y34+AC34)/(8*(W34/X34)+8*0.84375*(Z34+AA34/AB34))</f>
        <v>0.40002823005964366</v>
      </c>
      <c r="AF34" s="74">
        <f>AD34*AE34</f>
        <v>44.380310006943041</v>
      </c>
      <c r="AG34" t="s">
        <v>169</v>
      </c>
      <c r="AH34" s="71">
        <v>8</v>
      </c>
      <c r="AI34" s="71">
        <v>16</v>
      </c>
      <c r="AM34" s="77"/>
      <c r="AN34" s="12">
        <f>(AF34*(AH34/AI34)*(1/32))*J34</f>
        <v>0.11072931638458843</v>
      </c>
      <c r="AO34" t="s">
        <v>41</v>
      </c>
      <c r="AP34" s="12">
        <f>(AF34*(AH34/AI34)*(3/32))*J34</f>
        <v>0.33218794915376532</v>
      </c>
      <c r="AQ34" t="s">
        <v>41</v>
      </c>
      <c r="AR34" s="12"/>
    </row>
    <row r="35" spans="1:44" ht="14.9" customHeight="1">
      <c r="A35" s="1" t="s">
        <v>172</v>
      </c>
      <c r="C35" s="10">
        <f>AP35</f>
        <v>94.552354075136293</v>
      </c>
      <c r="D35" t="str">
        <f>AQ35</f>
        <v>ng</v>
      </c>
      <c r="E35" t="s">
        <v>173</v>
      </c>
      <c r="F35" t="s">
        <v>174</v>
      </c>
      <c r="G35" t="s">
        <v>175</v>
      </c>
      <c r="H35" s="7">
        <v>1</v>
      </c>
      <c r="I35" s="6">
        <v>1</v>
      </c>
      <c r="J35" s="6">
        <f>H35/I35</f>
        <v>1</v>
      </c>
      <c r="K35" s="59">
        <v>0.50</v>
      </c>
      <c r="L35" s="88">
        <v>0.0041900000000000001</v>
      </c>
      <c r="M35" s="61">
        <v>2.50</v>
      </c>
      <c r="N35" s="52">
        <f>M35*2.68</f>
        <v>6.7000000000000002</v>
      </c>
      <c r="O35" s="62">
        <f>(L35*1000)/(N35+L35)</f>
        <v>0.62498228719651439</v>
      </c>
      <c r="P35" s="63">
        <v>0.47600000000000003</v>
      </c>
      <c r="Q35" s="61">
        <v>1</v>
      </c>
      <c r="R35" s="64">
        <f>Q35*P35</f>
        <v>0.47600000000000003</v>
      </c>
      <c r="S35" s="61">
        <v>1.625</v>
      </c>
      <c r="T35" s="65">
        <f>S35*2.68</f>
        <v>4.3550000000000004</v>
      </c>
      <c r="U35" s="56">
        <f>1000*(R35)*O35/((R35)+T35)</f>
        <v>61.579707867013219</v>
      </c>
      <c r="V35" s="66">
        <f>(R35+T35)/((S35*6.7)+(Q35))</f>
        <v>0.40639327024185068</v>
      </c>
      <c r="W35" s="67">
        <v>1</v>
      </c>
      <c r="X35" s="68">
        <v>8</v>
      </c>
      <c r="Y35" s="69">
        <f>(W35*8*V35)/X35</f>
        <v>0.40639327024185068</v>
      </c>
      <c r="Z35" s="70">
        <v>1</v>
      </c>
      <c r="AA35" s="71">
        <v>11</v>
      </c>
      <c r="AB35" s="68">
        <v>16</v>
      </c>
      <c r="AC35" s="68">
        <f>(Z35+(AA35/AB35))*2.7</f>
        <v>4.5562500000000004</v>
      </c>
      <c r="AD35" s="87">
        <f>Y35*U35/(Y35+AC35)</f>
        <v>5.0427922173406028</v>
      </c>
      <c r="AE35" s="69">
        <f>(Y35+AC35)/(8*(W35/X35)+8*0.84375*(Z35+AA35/AB35))</f>
        <v>0.40051597641296144</v>
      </c>
      <c r="AF35" s="74">
        <f>(3.2/8)*AD35</f>
        <v>2.017116886936241</v>
      </c>
      <c r="AG35" s="75" t="s">
        <v>173</v>
      </c>
      <c r="AH35" s="71">
        <v>8</v>
      </c>
      <c r="AI35" s="71">
        <v>16</v>
      </c>
      <c r="AM35" s="77"/>
      <c r="AN35" s="12">
        <f>(AF35*(AH35/AI35)*(1/32))*J35*1000</f>
        <v>31.517451358378764</v>
      </c>
      <c r="AO35" t="s">
        <v>176</v>
      </c>
      <c r="AP35" s="2">
        <f>(AF35*(AH35/AI35)*(3/32))*J35*1000</f>
        <v>94.552354075136293</v>
      </c>
      <c r="AQ35" t="s">
        <v>176</v>
      </c>
      <c r="AR35" s="12"/>
    </row>
    <row r="36" spans="1:44" ht="14.9" customHeight="1">
      <c r="A36" s="1" t="s">
        <v>177</v>
      </c>
      <c r="C36" s="10">
        <f>AP36</f>
        <v>58.793851235394783</v>
      </c>
      <c r="D36" t="str">
        <f>AQ36</f>
        <v>ng</v>
      </c>
      <c r="E36" t="s">
        <v>178</v>
      </c>
      <c r="F36" t="s">
        <v>179</v>
      </c>
      <c r="G36" t="s">
        <v>180</v>
      </c>
      <c r="H36" s="7">
        <v>1</v>
      </c>
      <c r="I36" s="6">
        <v>1</v>
      </c>
      <c r="J36" s="6">
        <f>H36/I36</f>
        <v>1</v>
      </c>
      <c r="K36" s="59">
        <v>0.50</v>
      </c>
      <c r="L36" s="60">
        <v>0.039</v>
      </c>
      <c r="M36" s="61">
        <v>10</v>
      </c>
      <c r="N36" s="52">
        <f>M36*2.68</f>
        <v>26.800000000000001</v>
      </c>
      <c r="O36" s="62">
        <f>(L36*1000)/(N36+L36)</f>
        <v>1.4531092812697939</v>
      </c>
      <c r="P36" s="63">
        <v>0.44800000000000001</v>
      </c>
      <c r="Q36" s="61">
        <v>0.25</v>
      </c>
      <c r="R36" s="64">
        <f>Q36*P36</f>
        <v>0.112</v>
      </c>
      <c r="S36" s="61">
        <v>4</v>
      </c>
      <c r="T36" s="65">
        <f>S36*2.68</f>
        <v>10.720000000000001</v>
      </c>
      <c r="U36" s="56">
        <f>1000*(R36)*O36/((R36)+T36)</f>
        <v>15.024763617265222</v>
      </c>
      <c r="V36" s="66">
        <f>(R36+T36)/((S36*6.7)+(Q36))</f>
        <v>0.40044362292051755</v>
      </c>
      <c r="W36" s="67">
        <v>1</v>
      </c>
      <c r="X36" s="68">
        <v>8</v>
      </c>
      <c r="Y36" s="69">
        <f>(W36*8*V36)/X36</f>
        <v>0.40044362292051755</v>
      </c>
      <c r="Z36" s="70">
        <v>0</v>
      </c>
      <c r="AA36" s="71">
        <v>9</v>
      </c>
      <c r="AB36" s="68">
        <v>16</v>
      </c>
      <c r="AC36" s="68">
        <f>(Z36+(AA36/AB36))*2.7</f>
        <v>1.51875</v>
      </c>
      <c r="AD36" s="87">
        <f>Y36*U36/(Y36+AC36)</f>
        <v>3.1349472531418678</v>
      </c>
      <c r="AE36" s="69">
        <f>(Y36+AC36)/(8*(W36/X36)+8*0.84375*(Z36+AA36/AB36))</f>
        <v>0.40009248165118283</v>
      </c>
      <c r="AF36" s="74">
        <f>AD36*AE36</f>
        <v>1.2542688263550887</v>
      </c>
      <c r="AG36" s="75" t="s">
        <v>178</v>
      </c>
      <c r="AH36" s="71">
        <v>8</v>
      </c>
      <c r="AI36" s="71">
        <v>16</v>
      </c>
      <c r="AN36" s="12">
        <f>(AF36*(AH36/AI36)*(1/32))*J36*1000</f>
        <v>19.597950411798262</v>
      </c>
      <c r="AO36" t="s">
        <v>176</v>
      </c>
      <c r="AP36" s="2">
        <f>(AF36*(AH36/AI36)*(3/32))*J36*1000</f>
        <v>58.793851235394783</v>
      </c>
      <c r="AQ36" t="s">
        <v>176</v>
      </c>
      <c r="AR36" s="12"/>
    </row>
    <row r="37" spans="1:44" ht="14.9" customHeight="1">
      <c r="A37" s="1" t="s">
        <v>181</v>
      </c>
      <c r="C37" s="82">
        <f>AP37</f>
        <v>6.9952351851352104</v>
      </c>
      <c r="D37" t="str">
        <f>AQ37</f>
        <v>ng</v>
      </c>
      <c r="E37" t="s">
        <v>182</v>
      </c>
      <c r="F37" t="s">
        <v>183</v>
      </c>
      <c r="G37" t="s">
        <v>184</v>
      </c>
      <c r="H37" s="7">
        <v>1</v>
      </c>
      <c r="I37" s="6">
        <v>1</v>
      </c>
      <c r="J37" s="6">
        <f>H37/I37</f>
        <v>1</v>
      </c>
      <c r="K37" s="59">
        <v>0.47</v>
      </c>
      <c r="L37" s="60">
        <v>0.002</v>
      </c>
      <c r="M37" s="78">
        <f>N37/2.68</f>
        <v>3.8992537313432831</v>
      </c>
      <c r="N37" s="67">
        <v>10.45</v>
      </c>
      <c r="O37" s="62">
        <f>(L37*1000)/(N37+L37)</f>
        <v>0.19135093761959435</v>
      </c>
      <c r="P37" s="63">
        <v>0.47</v>
      </c>
      <c r="Q37" s="61">
        <v>1</v>
      </c>
      <c r="R37" s="64">
        <f>Q37*P37</f>
        <v>0.47000000000000003</v>
      </c>
      <c r="S37" s="61">
        <v>4</v>
      </c>
      <c r="T37" s="65">
        <f>S37*2.68</f>
        <v>10.720000000000001</v>
      </c>
      <c r="U37" s="56">
        <f>1000*(R37)*O37/((R37)+T37)</f>
        <v>8.0370813834860897</v>
      </c>
      <c r="V37" s="66">
        <f>(R37+T37)/((S37*6.7)+(Q37))</f>
        <v>0.40251798561151081</v>
      </c>
      <c r="W37" s="67">
        <v>1</v>
      </c>
      <c r="X37" s="68">
        <v>8</v>
      </c>
      <c r="Y37" s="69">
        <f>(W37*8*V37)/X37</f>
        <v>0.40251798561151081</v>
      </c>
      <c r="Z37" s="70">
        <v>3</v>
      </c>
      <c r="AA37" s="71">
        <v>1</v>
      </c>
      <c r="AB37" s="68">
        <v>16</v>
      </c>
      <c r="AC37" s="68">
        <f>(Z37+(AA37/AB37))*2.7</f>
        <v>8.2687500000000007</v>
      </c>
      <c r="AD37" s="87">
        <f>Y37*U37/(Y37+AC37)</f>
        <v>0.37307920987387788</v>
      </c>
      <c r="AE37" s="69">
        <f>(Y37+AC37)/(8*(W37/X37)+8*0.84375*(Z37+AA37/AB37))</f>
        <v>0.40011618679101413</v>
      </c>
      <c r="AF37" s="74">
        <f>(3.2/8)*AD37</f>
        <v>0.14923168394955116</v>
      </c>
      <c r="AG37" s="75" t="s">
        <v>182</v>
      </c>
      <c r="AH37" s="71">
        <v>8</v>
      </c>
      <c r="AI37" s="71">
        <v>16</v>
      </c>
      <c r="AM37" s="77"/>
      <c r="AN37" s="12">
        <f>(AF37*(AH37/AI37)*(1/32))*J37*1000</f>
        <v>2.3317450617117368</v>
      </c>
      <c r="AO37" t="s">
        <v>176</v>
      </c>
      <c r="AP37" s="2">
        <f>(AF37*(AH37/AI37)*(3/32))*J37*1000</f>
        <v>6.9952351851352104</v>
      </c>
      <c r="AQ37" t="s">
        <v>176</v>
      </c>
      <c r="AR37" s="12"/>
    </row>
    <row r="38" spans="1:44" ht="14.9" customHeight="1">
      <c r="A38" s="1" t="s">
        <v>185</v>
      </c>
      <c r="C38" s="82">
        <f>AP38</f>
        <v>3.0885208161814388</v>
      </c>
      <c r="D38" t="str">
        <f>AQ38</f>
        <v>ng</v>
      </c>
      <c r="E38" t="s">
        <v>186</v>
      </c>
      <c r="F38" t="s">
        <v>187</v>
      </c>
      <c r="G38" t="s">
        <v>188</v>
      </c>
      <c r="H38" s="83">
        <v>1</v>
      </c>
      <c r="I38" s="6">
        <v>1</v>
      </c>
      <c r="J38" s="6">
        <f>H38/I38</f>
        <v>1</v>
      </c>
      <c r="K38" s="6"/>
      <c r="L38" s="75">
        <v>0.098244999999999999</v>
      </c>
      <c r="M38" s="78">
        <f>N38/2.68</f>
        <v>9.4399253731343276</v>
      </c>
      <c r="N38" s="67">
        <v>25.298999999999999</v>
      </c>
      <c r="O38" s="62">
        <f>(L38*1000)/(N38+L38)</f>
        <v>3.8683329628863294</v>
      </c>
      <c r="P38" s="63">
        <v>0.42</v>
      </c>
      <c r="Q38" s="61">
        <v>0.17</v>
      </c>
      <c r="R38" s="64">
        <f>Q38*P38</f>
        <v>0.071400000000000005</v>
      </c>
      <c r="S38" s="61">
        <v>4</v>
      </c>
      <c r="T38" s="65">
        <f>S38*2.68</f>
        <v>10.720000000000001</v>
      </c>
      <c r="U38" s="56">
        <f>1000*(R38)*O38/((R38)+T38)</f>
        <v>25.594359726271282</v>
      </c>
      <c r="V38" s="66">
        <f>(R38+T38)/((S38*6.7)+(Q38))</f>
        <v>0.40012606599925843</v>
      </c>
      <c r="W38" s="67">
        <v>0.25</v>
      </c>
      <c r="X38" s="68">
        <v>8</v>
      </c>
      <c r="Y38" s="69">
        <f>(W38*8*V38)/X38</f>
        <v>0.10003151649981461</v>
      </c>
      <c r="Z38" s="70">
        <v>5</v>
      </c>
      <c r="AA38" s="71">
        <v>0</v>
      </c>
      <c r="AB38" s="68">
        <v>16</v>
      </c>
      <c r="AC38" s="68">
        <f>(Z38+(AA38/AB38))*2.7</f>
        <v>13.5</v>
      </c>
      <c r="AD38" s="87">
        <f>Y38*U38/(Y38+AC38)</f>
        <v>0.18825269736724959</v>
      </c>
      <c r="AE38" s="69">
        <f>(Y38+AC38)/(8*(W38/X38)+8*0.84375*(Z38+AA38/AB38))</f>
        <v>0.4000009269558768</v>
      </c>
      <c r="AF38" s="74">
        <f>(3.2/8)*AD38</f>
        <v>0.075301078946899844</v>
      </c>
      <c r="AG38" s="75" t="s">
        <v>186</v>
      </c>
      <c r="AH38" s="71">
        <v>7</v>
      </c>
      <c r="AI38" s="71">
        <v>16</v>
      </c>
      <c r="AM38" s="77"/>
      <c r="AN38" s="12">
        <f>(AF38*(AH38/AI38)*(1/32))*J38*1000</f>
        <v>1.0295069387271463</v>
      </c>
      <c r="AO38" t="s">
        <v>176</v>
      </c>
      <c r="AP38" s="2">
        <f>(AF38*(AH38/AI38)*(3/32))*J38*1000</f>
        <v>3.0885208161814388</v>
      </c>
      <c r="AQ38" t="s">
        <v>176</v>
      </c>
      <c r="AR38" s="2"/>
    </row>
    <row r="39" spans="1:44" ht="14.9" customHeight="1">
      <c r="A39" s="1" t="s">
        <v>189</v>
      </c>
      <c r="C39" s="82">
        <f>AP39</f>
        <v>2.7092389980648983</v>
      </c>
      <c r="D39" t="str">
        <f>AQ39</f>
        <v>ng</v>
      </c>
      <c r="E39" t="s">
        <v>190</v>
      </c>
      <c r="F39" t="s">
        <v>191</v>
      </c>
      <c r="G39" t="s">
        <v>192</v>
      </c>
      <c r="H39" s="7">
        <v>1</v>
      </c>
      <c r="I39" s="6">
        <v>1</v>
      </c>
      <c r="J39" s="6">
        <f>H39/I39</f>
        <v>1</v>
      </c>
      <c r="K39" s="59">
        <v>0.50</v>
      </c>
      <c r="L39" s="60">
        <v>0.0040000000000000001</v>
      </c>
      <c r="M39" s="61">
        <v>10.75</v>
      </c>
      <c r="N39" s="52">
        <f>M39*2.68</f>
        <v>28.810000000000002</v>
      </c>
      <c r="O39" s="62">
        <f>(L39*1000)/(N39+L39)</f>
        <v>0.13882140626084541</v>
      </c>
      <c r="P39" s="63">
        <v>0.48499999999999999</v>
      </c>
      <c r="Q39" s="61">
        <v>1</v>
      </c>
      <c r="R39" s="64">
        <f>Q39*P39</f>
        <v>0.48499999999999999</v>
      </c>
      <c r="S39" s="61">
        <v>0.875</v>
      </c>
      <c r="T39" s="65">
        <f>S39*2.68</f>
        <v>2.3450000000000002</v>
      </c>
      <c r="U39" s="56">
        <f>1000*(R39)*O39/((R39)+T39)</f>
        <v>23.790947716081281</v>
      </c>
      <c r="V39" s="66">
        <f>(R39+T39)/((S39*6.7)+(Q39))</f>
        <v>0.41238615664845174</v>
      </c>
      <c r="W39" s="75">
        <v>0.125</v>
      </c>
      <c r="X39" s="68">
        <v>8</v>
      </c>
      <c r="Y39" s="69">
        <f>(W39*8*V39)/X39</f>
        <v>0.051548269581056468</v>
      </c>
      <c r="Z39" s="70">
        <v>3</v>
      </c>
      <c r="AA39" s="71">
        <v>2</v>
      </c>
      <c r="AB39" s="68">
        <v>16</v>
      </c>
      <c r="AC39" s="68">
        <f>(Z39+(AA39/AB39))*2.7</f>
        <v>8.4375</v>
      </c>
      <c r="AD39" s="87">
        <f>Y39*U39/(Y39+AC39)</f>
        <v>0.14446639334728401</v>
      </c>
      <c r="AE39" s="69">
        <f>(Y39+AC39)/(8*(W39/X39)+8*0.84375*(Z39+AA39/AB39))</f>
        <v>0.40007296704947537</v>
      </c>
      <c r="AF39" s="74">
        <f>AD39*AE39</f>
        <v>0.057797098625384499</v>
      </c>
      <c r="AG39" s="75" t="s">
        <v>190</v>
      </c>
      <c r="AH39" s="71">
        <v>8</v>
      </c>
      <c r="AI39" s="71">
        <v>16</v>
      </c>
      <c r="AN39" s="12">
        <f>(AF39*(AH39/AI39)*(1/32))*J39*1000</f>
        <v>0.90307966602163281</v>
      </c>
      <c r="AO39" t="s">
        <v>176</v>
      </c>
      <c r="AP39" s="2">
        <f>(AF39*(AH39/AI39)*(3/32))*J39*1000</f>
        <v>2.7092389980648983</v>
      </c>
      <c r="AQ39" t="s">
        <v>176</v>
      </c>
      <c r="AR39" s="2"/>
    </row>
    <row r="40" spans="1:44" ht="14.9" customHeight="1">
      <c r="A40" s="1" t="s">
        <v>193</v>
      </c>
      <c r="C40" s="82">
        <f>AP40</f>
        <v>1.8217995355751708</v>
      </c>
      <c r="D40" t="str">
        <f>AQ40</f>
        <v>ng</v>
      </c>
      <c r="E40" t="s">
        <v>194</v>
      </c>
      <c r="F40" t="s">
        <v>195</v>
      </c>
      <c r="G40" t="s">
        <v>196</v>
      </c>
      <c r="H40" s="7">
        <v>1</v>
      </c>
      <c r="I40" s="6">
        <v>1</v>
      </c>
      <c r="J40" s="6">
        <f>H40/I40</f>
        <v>1</v>
      </c>
      <c r="K40" s="59">
        <v>0.50</v>
      </c>
      <c r="L40" s="60">
        <v>0.017500000000000002</v>
      </c>
      <c r="M40" s="61">
        <v>10</v>
      </c>
      <c r="N40" s="52">
        <f>M40*2.68</f>
        <v>26.800000000000001</v>
      </c>
      <c r="O40" s="62">
        <f>(L40*1000)/(N40+L40)</f>
        <v>0.65255896336347541</v>
      </c>
      <c r="P40" s="63">
        <v>0.45200000000000001</v>
      </c>
      <c r="Q40" s="61">
        <v>1</v>
      </c>
      <c r="R40" s="64">
        <f>Q40*P40</f>
        <v>0.45200000000000001</v>
      </c>
      <c r="S40" s="61">
        <v>3.88</v>
      </c>
      <c r="T40" s="65">
        <f>S40*2.68</f>
        <v>10.398400000000001</v>
      </c>
      <c r="U40" s="56">
        <f>1000*(R40)*O40/((R40)+T40)</f>
        <v>27.183942660205236</v>
      </c>
      <c r="V40" s="66">
        <f>(R40+T40)/((S40*6.7)+(Q40))</f>
        <v>0.40192621129056161</v>
      </c>
      <c r="W40" s="75">
        <v>0.125</v>
      </c>
      <c r="X40" s="68">
        <v>8</v>
      </c>
      <c r="Y40" s="69">
        <f>(W40*8*V40)/X40</f>
        <v>0.050240776411320201</v>
      </c>
      <c r="Z40" s="70">
        <v>5</v>
      </c>
      <c r="AA40" s="71">
        <v>3</v>
      </c>
      <c r="AB40" s="68">
        <v>16</v>
      </c>
      <c r="AC40" s="68">
        <f>(Z40+(AA40/AB40))*2.7</f>
        <v>14.006250000000001</v>
      </c>
      <c r="AD40" s="87">
        <f>Y40*U40/(Y40+AC40)</f>
        <v>0.097160977579227606</v>
      </c>
      <c r="AE40" s="69">
        <f>(Y40+AC40)/(8*(W40/X40)+8*0.84375*(Z40+AA40/AB40))</f>
        <v>0.40000685179649814</v>
      </c>
      <c r="AF40" s="74">
        <f>AD40*AE40</f>
        <v>0.038865056758936978</v>
      </c>
      <c r="AG40" t="s">
        <v>194</v>
      </c>
      <c r="AH40" s="71">
        <v>8</v>
      </c>
      <c r="AI40" s="71">
        <v>16</v>
      </c>
      <c r="AN40" s="12">
        <f>(AF40*(AH40/AI40)*(1/32))*J40*1000</f>
        <v>0.60726651185839031</v>
      </c>
      <c r="AO40" t="s">
        <v>176</v>
      </c>
      <c r="AP40" s="2">
        <f>(AF40*(AH40/AI40)*(3/32))*J40*1000</f>
        <v>1.8217995355751708</v>
      </c>
      <c r="AQ40" t="s">
        <v>176</v>
      </c>
      <c r="AR40" s="2"/>
    </row>
    <row r="41" spans="1:44" ht="14.9" customHeight="1">
      <c r="A41" s="1" t="s">
        <v>197</v>
      </c>
      <c r="C41" s="82">
        <f>AP41</f>
        <v>1.7800633432455244</v>
      </c>
      <c r="D41" t="str">
        <f>AQ41</f>
        <v>ng</v>
      </c>
      <c r="E41" t="s">
        <v>198</v>
      </c>
      <c r="F41" t="s">
        <v>199</v>
      </c>
      <c r="G41" t="s">
        <v>200</v>
      </c>
      <c r="H41" s="7">
        <v>1</v>
      </c>
      <c r="I41" s="6">
        <v>1</v>
      </c>
      <c r="J41" s="6">
        <f>H41/I41</f>
        <v>1</v>
      </c>
      <c r="K41" s="59">
        <v>0.50</v>
      </c>
      <c r="L41" s="60">
        <v>0.01</v>
      </c>
      <c r="M41" s="61">
        <v>10</v>
      </c>
      <c r="N41" s="52">
        <f>M41*2.68</f>
        <v>26.800000000000001</v>
      </c>
      <c r="O41" s="62">
        <f>(L41*1000)/(N41+L41)</f>
        <v>0.37299515106303616</v>
      </c>
      <c r="P41" s="63">
        <v>0.44800000000000001</v>
      </c>
      <c r="Q41" s="61">
        <v>1</v>
      </c>
      <c r="R41" s="64">
        <f>Q41*P41</f>
        <v>0.44800000000000001</v>
      </c>
      <c r="S41" s="61">
        <v>3.88</v>
      </c>
      <c r="T41" s="65">
        <f>S41*2.68</f>
        <v>10.398400000000001</v>
      </c>
      <c r="U41" s="56">
        <f>1000*(R41)*O41/((R41)+T41)</f>
        <v>15.406201843583141</v>
      </c>
      <c r="V41" s="66">
        <f>(R41+T41)/((S41*6.7)+(Q41))</f>
        <v>0.40177804119128763</v>
      </c>
      <c r="W41" s="75">
        <v>0.125</v>
      </c>
      <c r="X41" s="68">
        <v>8</v>
      </c>
      <c r="Y41" s="69">
        <f>(W41*8*V41)/X41</f>
        <v>0.050222255148910953</v>
      </c>
      <c r="Z41" s="70">
        <v>3</v>
      </c>
      <c r="AA41" s="71">
        <v>0</v>
      </c>
      <c r="AB41" s="68">
        <v>16</v>
      </c>
      <c r="AC41" s="68">
        <f>(Z41+(AA41/AB41))*2.7</f>
        <v>8.1000000000000014</v>
      </c>
      <c r="AD41" s="87">
        <f>Y41*U41/(Y41+AC41)</f>
        <v>0.09493412273208221</v>
      </c>
      <c r="AE41" s="69">
        <f>(Y41+AC41)/(8*(W41/X41)+8*0.84375*(Z41+AA41/AB41))</f>
        <v>0.40001090822816743</v>
      </c>
      <c r="AF41" s="74">
        <f>AD41*AE41</f>
        <v>0.03797468465590452</v>
      </c>
      <c r="AG41" t="s">
        <v>198</v>
      </c>
      <c r="AH41" s="71">
        <v>8</v>
      </c>
      <c r="AI41" s="71">
        <v>16</v>
      </c>
      <c r="AN41" s="12">
        <f>(AF41*(AH41/AI41)*(1/32))*J41*1000</f>
        <v>0.5933544477485081</v>
      </c>
      <c r="AO41" t="s">
        <v>176</v>
      </c>
      <c r="AP41" s="2">
        <f>(AF41*(AH41/AI41)*(3/32))*J41*1000</f>
        <v>1.7800633432455244</v>
      </c>
      <c r="AQ41" t="s">
        <v>176</v>
      </c>
      <c r="AR41" s="2"/>
    </row>
    <row r="42" spans="12:33" ht="12.75">
      <c r="L42" s="50"/>
      <c r="M42" s="51"/>
      <c r="N42" s="52"/>
      <c r="O42" s="53"/>
      <c r="P42" s="50"/>
      <c r="Q42" s="54"/>
      <c r="R42" s="55"/>
      <c r="S42" s="55"/>
      <c r="T42" s="55"/>
      <c r="U42" s="56"/>
      <c r="V42" s="55"/>
      <c r="W42" s="9"/>
      <c r="Y42" s="9"/>
      <c r="Z42" s="9"/>
      <c r="AA42" s="9"/>
      <c r="AC42" s="9"/>
      <c r="AD42" s="57"/>
      <c r="AE42" s="9"/>
      <c r="AF42" s="58"/>
      <c r="AG42" s="1"/>
    </row>
    <row r="43" spans="1:44" ht="14.9" customHeight="1">
      <c r="A43" s="89" t="s">
        <v>201</v>
      </c>
      <c r="H43" s="83"/>
      <c r="I43" s="6"/>
      <c r="J43" s="6"/>
      <c r="K43" s="6"/>
      <c r="L43" s="50"/>
      <c r="M43" s="51"/>
      <c r="N43" s="52"/>
      <c r="O43" s="53"/>
      <c r="P43" s="50"/>
      <c r="Q43" s="54"/>
      <c r="R43" s="55"/>
      <c r="S43" s="55"/>
      <c r="T43" s="55"/>
      <c r="U43" s="56"/>
      <c r="V43" s="55"/>
      <c r="W43" s="9"/>
      <c r="Y43" s="9"/>
      <c r="Z43" s="9"/>
      <c r="AA43" s="9"/>
      <c r="AC43" s="9"/>
      <c r="AD43" s="57"/>
      <c r="AE43" s="9"/>
      <c r="AF43" s="58"/>
      <c r="AG43" s="75"/>
      <c r="AH43" s="71"/>
      <c r="AI43" s="71"/>
      <c r="AM43" s="77"/>
      <c r="AN43" s="12"/>
      <c r="AP43" s="2"/>
      <c r="AR43" s="12"/>
    </row>
    <row r="44" spans="1:44" ht="14.9" customHeight="1">
      <c r="A44" s="1" t="s">
        <v>202</v>
      </c>
      <c r="C44" s="10">
        <f>AP44</f>
        <v>39.409649221540633</v>
      </c>
      <c r="D44" t="str">
        <f>AQ44</f>
        <v>mAU (1AU=1 pill)</v>
      </c>
      <c r="E44" t="s">
        <v>203</v>
      </c>
      <c r="F44" t="s">
        <v>204</v>
      </c>
      <c r="G44" t="s">
        <v>205</v>
      </c>
      <c r="H44" s="7">
        <v>1</v>
      </c>
      <c r="I44" s="6">
        <v>1</v>
      </c>
      <c r="J44" s="6">
        <f>H44/I44</f>
        <v>1</v>
      </c>
      <c r="K44" s="59"/>
      <c r="L44" s="60">
        <v>0.012</v>
      </c>
      <c r="M44" s="61">
        <v>6</v>
      </c>
      <c r="N44" s="52">
        <f>M44*2.68</f>
        <v>16.080000000000002</v>
      </c>
      <c r="O44" s="62">
        <f>(L44*1000)/(N44+L44)</f>
        <v>0.74571215510812816</v>
      </c>
      <c r="P44" s="63">
        <v>0.39800000000000002</v>
      </c>
      <c r="Q44" s="61">
        <v>0.25</v>
      </c>
      <c r="R44" s="64">
        <f>Q44*P44</f>
        <v>0.099500000000000005</v>
      </c>
      <c r="S44" s="61">
        <v>1.87</v>
      </c>
      <c r="T44" s="65">
        <f>S44*2.68</f>
        <v>5.0116000000000005</v>
      </c>
      <c r="U44" s="56">
        <f>1000*(R44)*O44/((R44)+T44)</f>
        <v>14.517101882815588</v>
      </c>
      <c r="V44" s="66">
        <f>(R44+T44)/((S44*6.7)+(Q44))</f>
        <v>0.39996087330777053</v>
      </c>
      <c r="W44" s="67">
        <v>1</v>
      </c>
      <c r="X44" s="68">
        <v>8</v>
      </c>
      <c r="Y44" s="69">
        <f>(W44*8*V44)/X44</f>
        <v>0.39996087330777053</v>
      </c>
      <c r="Z44" s="70">
        <v>0</v>
      </c>
      <c r="AA44" s="71">
        <v>14</v>
      </c>
      <c r="AB44" s="68">
        <v>16</v>
      </c>
      <c r="AC44" s="68">
        <f>(Z44+(AA44/AB44))*2.7</f>
        <v>2.3625000000000003</v>
      </c>
      <c r="AD44" s="87">
        <f>Y44*U44/(Y44+AC44)</f>
        <v>2.1018479584821668</v>
      </c>
      <c r="AE44" s="69">
        <f>(Y44+AC44)/(8*(W44/X44)+8*0.84375*(Z44+AA44/AB44))</f>
        <v>0.39999433459660028</v>
      </c>
      <c r="AF44" s="74">
        <f>(3.2/8)*AD44</f>
        <v>0.8407391833928668</v>
      </c>
      <c r="AG44" s="75" t="s">
        <v>203</v>
      </c>
      <c r="AH44" s="71">
        <v>8</v>
      </c>
      <c r="AI44" s="71">
        <v>16</v>
      </c>
      <c r="AM44" s="77"/>
      <c r="AN44" s="12">
        <f>(AF44*(AH44/AI44)*(1/32))*J44*1000</f>
        <v>13.136549740513544</v>
      </c>
      <c r="AO44" t="s">
        <v>206</v>
      </c>
      <c r="AP44" s="2">
        <f>(AF44*(AH44/AI44)*(3/32))*J44*1000</f>
        <v>39.409649221540633</v>
      </c>
      <c r="AQ44" t="s">
        <v>206</v>
      </c>
      <c r="AR44" s="12"/>
    </row>
    <row r="45" spans="1:43" ht="12.75">
      <c r="A45" s="1" t="s">
        <v>207</v>
      </c>
      <c r="C45" s="10">
        <f>AP45</f>
        <v>10.546875</v>
      </c>
      <c r="D45" t="str">
        <f>AQ45</f>
        <v>AU (1AU=1mg chives)</v>
      </c>
      <c r="E45" t="s">
        <v>208</v>
      </c>
      <c r="F45" t="s">
        <v>209</v>
      </c>
      <c r="G45" t="s">
        <v>210</v>
      </c>
      <c r="H45" s="6">
        <v>1</v>
      </c>
      <c r="I45" s="6">
        <v>1</v>
      </c>
      <c r="J45" s="6">
        <f>H45/I45</f>
        <v>1</v>
      </c>
      <c r="K45" s="59">
        <v>0.044999999999999998</v>
      </c>
      <c r="L45" s="75">
        <v>1</v>
      </c>
      <c r="M45" s="61">
        <v>0</v>
      </c>
      <c r="N45" s="52">
        <f>M45*2.68</f>
        <v>0</v>
      </c>
      <c r="O45" s="62">
        <f>(L45*1000)/(N45+L45)</f>
        <v>1000</v>
      </c>
      <c r="P45" s="63">
        <v>0.044999999999999998</v>
      </c>
      <c r="Q45" s="61">
        <v>1</v>
      </c>
      <c r="R45" s="64">
        <f>Q45*P45</f>
        <v>0.044999999999999998</v>
      </c>
      <c r="S45" s="61">
        <v>0</v>
      </c>
      <c r="T45" s="65">
        <f>S45*2.68</f>
        <v>0</v>
      </c>
      <c r="U45" s="56">
        <f>1000*(R45)*O45/((R45)+T45)</f>
        <v>1000000</v>
      </c>
      <c r="V45" s="66">
        <f>(R45+T45)/((S45*6.7)+(Q45))</f>
        <v>0.044999999999999998</v>
      </c>
      <c r="W45" s="67">
        <v>1</v>
      </c>
      <c r="X45" s="68">
        <v>8</v>
      </c>
      <c r="Y45" s="69">
        <f>(W45*8*V45)/X45</f>
        <v>0.044999999999999998</v>
      </c>
      <c r="Z45" s="70">
        <v>0</v>
      </c>
      <c r="AA45" s="71">
        <v>0</v>
      </c>
      <c r="AB45" s="68">
        <v>16</v>
      </c>
      <c r="AC45" s="79">
        <f>(Z45+(AA45/AB45))*2.7</f>
        <v>0</v>
      </c>
      <c r="AD45" s="73">
        <f>Y45*U45/(Y45+AC45)</f>
        <v>1000000</v>
      </c>
      <c r="AE45" s="69">
        <f>(Y45+AC45)/(8*(W45/X45)+8*0.84375*(Z45+AA45/AB45))</f>
        <v>0.044999999999999998</v>
      </c>
      <c r="AF45" s="74">
        <f>AD45*AE45</f>
        <v>45000</v>
      </c>
      <c r="AG45" t="s">
        <v>208</v>
      </c>
      <c r="AH45" s="71">
        <v>40</v>
      </c>
      <c r="AI45" s="71">
        <v>16</v>
      </c>
      <c r="AM45" s="77"/>
      <c r="AN45" s="12">
        <f>(AF45*(AH45/AI45)*(1/32))*J45*0.001</f>
        <v>3.515625</v>
      </c>
      <c r="AO45" t="s">
        <v>211</v>
      </c>
      <c r="AP45" s="2">
        <f>(AF45*(AH45/AI45)*(3/32))*J45*0.001</f>
        <v>10.546875</v>
      </c>
      <c r="AQ45" t="s">
        <v>211</v>
      </c>
    </row>
    <row r="46" spans="1:43" ht="12.75">
      <c r="A46" s="1" t="s">
        <v>212</v>
      </c>
      <c r="C46" s="82">
        <f>AP46</f>
        <v>3.1273276228984899</v>
      </c>
      <c r="D46" t="str">
        <f>AQ46</f>
        <v>AU (1AU=1mg dill seed)</v>
      </c>
      <c r="E46" t="s">
        <v>213</v>
      </c>
      <c r="F46" t="s">
        <v>214</v>
      </c>
      <c r="G46" t="s">
        <v>215</v>
      </c>
      <c r="H46" s="6">
        <v>1</v>
      </c>
      <c r="I46" s="6">
        <v>1</v>
      </c>
      <c r="J46" s="6">
        <f>H46/I46</f>
        <v>1</v>
      </c>
      <c r="K46" s="59">
        <v>0.28500000000000003</v>
      </c>
      <c r="L46" s="75">
        <v>0.57000000000000006</v>
      </c>
      <c r="M46" s="61">
        <v>1.19</v>
      </c>
      <c r="N46" s="52">
        <f>M46*2.68</f>
        <v>3.1892</v>
      </c>
      <c r="O46" s="62">
        <f>(L46*1000)/(N46+L46)</f>
        <v>151.62800595871465</v>
      </c>
      <c r="P46" s="63">
        <v>0.44</v>
      </c>
      <c r="Q46" s="61">
        <v>1</v>
      </c>
      <c r="R46" s="64">
        <f>Q46*P46</f>
        <v>0.44</v>
      </c>
      <c r="S46" s="61">
        <v>0</v>
      </c>
      <c r="T46" s="65">
        <f>S46*2.68</f>
        <v>0</v>
      </c>
      <c r="U46" s="56">
        <f>1000*(R46)*O46/((R46)+T46)</f>
        <v>151628.00595871467</v>
      </c>
      <c r="V46" s="66">
        <f>(R46+T46)/((S46*6.7)+(Q46))</f>
        <v>0.44</v>
      </c>
      <c r="W46" s="67">
        <v>1</v>
      </c>
      <c r="X46" s="68">
        <v>8</v>
      </c>
      <c r="Y46" s="69">
        <f>(W46*8*V46)/X46</f>
        <v>0.44</v>
      </c>
      <c r="Z46" s="70">
        <v>0</v>
      </c>
      <c r="AA46" s="71">
        <v>0</v>
      </c>
      <c r="AB46" s="68">
        <v>16</v>
      </c>
      <c r="AC46" s="79">
        <f>(Z46+(AA46/AB46))*2.7</f>
        <v>0</v>
      </c>
      <c r="AD46" s="73">
        <f>Y46*U46/(Y46+AC46)</f>
        <v>151628.00595871467</v>
      </c>
      <c r="AE46" s="69">
        <f>(Y46+AC46)/(8*(W46/X46)+8*0.84375*(Z46+AA46/AB46))</f>
        <v>0.44</v>
      </c>
      <c r="AF46" s="74">
        <f>AD46*AE46</f>
        <v>66716.32262183445</v>
      </c>
      <c r="AG46" t="s">
        <v>213</v>
      </c>
      <c r="AH46" s="71">
        <v>8</v>
      </c>
      <c r="AI46" s="71">
        <v>16</v>
      </c>
      <c r="AM46" s="77"/>
      <c r="AN46" s="12">
        <f>(AF46*(AH46/AI46)*(1/32))*J46*0.001</f>
        <v>1.0424425409661633</v>
      </c>
      <c r="AO46" t="s">
        <v>216</v>
      </c>
      <c r="AP46" s="2">
        <f>(AF46*(AH46/AI46)*(3/32))*J46*0.001</f>
        <v>3.1273276228984899</v>
      </c>
      <c r="AQ46" t="s">
        <v>216</v>
      </c>
    </row>
    <row r="47" spans="1:43" ht="12.75">
      <c r="A47" s="1" t="s">
        <v>217</v>
      </c>
      <c r="C47" s="10">
        <f>AP47</f>
        <v>13.494140625</v>
      </c>
      <c r="D47" t="str">
        <f>AQ47</f>
        <v>AU (1AU=1mg celery seed)</v>
      </c>
      <c r="E47" t="s">
        <v>218</v>
      </c>
      <c r="F47" t="s">
        <v>219</v>
      </c>
      <c r="G47" t="s">
        <v>220</v>
      </c>
      <c r="H47" s="6">
        <v>1</v>
      </c>
      <c r="I47" s="6">
        <v>1</v>
      </c>
      <c r="J47" s="6">
        <f>H47/I47</f>
        <v>1</v>
      </c>
      <c r="K47" s="59">
        <v>0.32900000000000001</v>
      </c>
      <c r="L47" s="75">
        <v>1</v>
      </c>
      <c r="M47" s="61">
        <v>0</v>
      </c>
      <c r="N47" s="52">
        <f>M47*2.68</f>
        <v>0</v>
      </c>
      <c r="O47" s="62">
        <f>(L47*1000)/(N47+L47)</f>
        <v>1000</v>
      </c>
      <c r="P47" s="63">
        <v>0.32900000000000001</v>
      </c>
      <c r="Q47" s="61">
        <v>1</v>
      </c>
      <c r="R47" s="64">
        <f>Q47*P47</f>
        <v>0.32900000000000001</v>
      </c>
      <c r="S47" s="61">
        <v>0</v>
      </c>
      <c r="T47" s="65">
        <f>S47*2.68</f>
        <v>0</v>
      </c>
      <c r="U47" s="56">
        <f>1000*(R47)*O47/((R47)+T47)</f>
        <v>1000000</v>
      </c>
      <c r="V47" s="66">
        <f>(R47+T47)/((S47*6.7)+(Q47))</f>
        <v>0.32900000000000001</v>
      </c>
      <c r="W47" s="67">
        <v>1</v>
      </c>
      <c r="X47" s="68">
        <v>8</v>
      </c>
      <c r="Y47" s="69">
        <f>(W47*8*V47)/X47</f>
        <v>0.32900000000000001</v>
      </c>
      <c r="Z47" s="70">
        <v>0</v>
      </c>
      <c r="AA47" s="71">
        <v>0</v>
      </c>
      <c r="AB47" s="68">
        <v>16</v>
      </c>
      <c r="AC47" s="79">
        <f>(Z47+(AA47/AB47))*2.7</f>
        <v>0</v>
      </c>
      <c r="AD47" s="73">
        <f>Y47*U47/(Y47+AC47)</f>
        <v>1000000</v>
      </c>
      <c r="AE47" s="69">
        <f>(Y47+AC47)/(8*(W47/X47)+8*0.84375*(Z47+AA47/AB47))</f>
        <v>0.32900000000000001</v>
      </c>
      <c r="AF47" s="74">
        <f>AD47*AE47</f>
        <v>329000</v>
      </c>
      <c r="AG47" t="s">
        <v>217</v>
      </c>
      <c r="AH47" s="71">
        <v>7</v>
      </c>
      <c r="AI47" s="71">
        <v>16</v>
      </c>
      <c r="AM47" s="77"/>
      <c r="AN47" s="12">
        <f>(AF47*(AH47/AI47)*(1/32))*J47*0.001</f>
        <v>4.498046875</v>
      </c>
      <c r="AO47" t="s">
        <v>221</v>
      </c>
      <c r="AP47" s="2">
        <f>(AF47*(AH47/AI47)*(3/32))*J47*0.001</f>
        <v>13.494140625</v>
      </c>
      <c r="AQ47" t="s">
        <v>221</v>
      </c>
    </row>
    <row r="48" spans="3:44" ht="14.9" customHeight="1">
      <c r="C48"/>
      <c r="L48" s="50"/>
      <c r="M48" s="51"/>
      <c r="N48" s="52"/>
      <c r="O48" s="53"/>
      <c r="P48" s="50"/>
      <c r="Q48" s="54"/>
      <c r="R48" s="55"/>
      <c r="S48" s="55"/>
      <c r="T48" s="55"/>
      <c r="U48" s="56"/>
      <c r="V48" s="55"/>
      <c r="W48" s="9"/>
      <c r="Y48" s="9"/>
      <c r="Z48" s="9"/>
      <c r="AA48" s="9"/>
      <c r="AC48" s="9"/>
      <c r="AD48" s="57"/>
      <c r="AE48" s="9"/>
      <c r="AF48" s="58"/>
      <c r="AJ48"/>
      <c r="AL48"/>
      <c r="AR48" s="12"/>
    </row>
    <row r="49" spans="1:44" ht="14.9" customHeight="1">
      <c r="A49" s="89" t="s">
        <v>222</v>
      </c>
      <c r="C49"/>
      <c r="L49" s="50"/>
      <c r="M49" s="51"/>
      <c r="N49" s="52"/>
      <c r="O49" s="53"/>
      <c r="P49" s="50"/>
      <c r="Q49" s="54"/>
      <c r="R49" s="55"/>
      <c r="S49" s="55"/>
      <c r="T49" s="55"/>
      <c r="U49" s="56"/>
      <c r="V49" s="55"/>
      <c r="W49" s="9"/>
      <c r="Y49" s="9"/>
      <c r="Z49" s="9"/>
      <c r="AA49" s="9"/>
      <c r="AC49" s="9"/>
      <c r="AD49" s="57"/>
      <c r="AE49" s="9"/>
      <c r="AF49" s="58"/>
      <c r="AJ49"/>
      <c r="AL49"/>
      <c r="AR49" s="12"/>
    </row>
    <row r="50" spans="1:45" ht="12.75">
      <c r="A50" s="1" t="s">
        <v>223</v>
      </c>
      <c r="C50" s="10">
        <f>AP50</f>
        <v>129.41823422330094</v>
      </c>
      <c r="D50" t="str">
        <f>AQ50</f>
        <v>µg</v>
      </c>
      <c r="E50" t="s">
        <v>224</v>
      </c>
      <c r="F50" t="s">
        <v>225</v>
      </c>
      <c r="G50" t="s">
        <v>226</v>
      </c>
      <c r="H50">
        <v>1</v>
      </c>
      <c r="I50">
        <v>4</v>
      </c>
      <c r="J50" s="6">
        <f>H50/I50</f>
        <v>0.25</v>
      </c>
      <c r="K50" s="59">
        <v>0.314</v>
      </c>
      <c r="L50" s="60">
        <v>0.40</v>
      </c>
      <c r="M50" s="61">
        <v>6</v>
      </c>
      <c r="N50" s="52">
        <f>M50*2.68</f>
        <v>16.080000000000002</v>
      </c>
      <c r="O50" s="62">
        <f>(L50*1000)/(N50+L50)</f>
        <v>24.271844660194173</v>
      </c>
      <c r="P50" s="63">
        <v>0.45500000000000002</v>
      </c>
      <c r="Q50" s="61">
        <v>1</v>
      </c>
      <c r="R50" s="64">
        <f>Q50*P50</f>
        <v>0.45500000000000002</v>
      </c>
      <c r="S50" s="61">
        <v>0</v>
      </c>
      <c r="T50" s="65">
        <f>S50*2.68</f>
        <v>0</v>
      </c>
      <c r="U50" s="56">
        <f>1000*(R50)*O50/((R50)+T50)</f>
        <v>24271.844660194172</v>
      </c>
      <c r="V50" s="66">
        <f>(R50+T50)/((S50*6.7)+(Q50))</f>
        <v>0.45500000000000002</v>
      </c>
      <c r="W50" s="67">
        <v>1</v>
      </c>
      <c r="X50" s="68">
        <v>8</v>
      </c>
      <c r="Y50" s="69">
        <f>(W50*8*V50)/X50</f>
        <v>0.45500000000000002</v>
      </c>
      <c r="Z50" s="70">
        <v>0</v>
      </c>
      <c r="AA50" s="71">
        <v>0</v>
      </c>
      <c r="AB50" s="68">
        <v>16</v>
      </c>
      <c r="AC50" s="68">
        <f>(Z50+(AA50/AB50))*2.7</f>
        <v>0</v>
      </c>
      <c r="AD50" s="73">
        <f>Y50*U50/(Y50+AC50)</f>
        <v>24271.844660194172</v>
      </c>
      <c r="AE50" s="69">
        <f>(Y50+AC50)/(8*(W50/X50)+8*0.84375*(Z50+AA50/AB50))</f>
        <v>0.45500000000000002</v>
      </c>
      <c r="AF50" s="74">
        <f>AD50*AE50</f>
        <v>11043.689320388348</v>
      </c>
      <c r="AG50" t="s">
        <v>224</v>
      </c>
      <c r="AH50" s="71">
        <v>8</v>
      </c>
      <c r="AI50" s="71">
        <v>16</v>
      </c>
      <c r="AM50" s="77"/>
      <c r="AN50" s="11">
        <f>(AF50*(AH50/AI50)*(1/32))*J50</f>
        <v>43.139411407766985</v>
      </c>
      <c r="AO50" t="s">
        <v>227</v>
      </c>
      <c r="AP50" s="2">
        <f>(AF50*(AH50/AI50)*(3/32))*J50</f>
        <v>129.41823422330094</v>
      </c>
      <c r="AQ50" t="s">
        <v>41</v>
      </c>
      <c r="AR50" s="12"/>
      <c r="AS50" t="s">
        <v>228</v>
      </c>
    </row>
    <row r="51" spans="2:45" ht="158.95" customHeight="1">
      <c r="B51" s="27" t="s">
        <v>1</v>
      </c>
      <c r="C51" s="27" t="s">
        <v>2</v>
      </c>
      <c r="E51" t="s">
        <v>3</v>
      </c>
      <c r="F51" s="28" t="s">
        <v>4</v>
      </c>
      <c r="H51" s="27" t="s">
        <v>5</v>
      </c>
      <c r="I51" s="27" t="s">
        <v>6</v>
      </c>
      <c r="J51" s="29" t="s">
        <v>7</v>
      </c>
      <c r="K51" s="29" t="s">
        <v>8</v>
      </c>
      <c r="L51" s="30" t="s">
        <v>9</v>
      </c>
      <c r="M51" s="31" t="s">
        <v>10</v>
      </c>
      <c r="N51" s="32" t="s">
        <v>11</v>
      </c>
      <c r="O51" s="33" t="s">
        <v>12</v>
      </c>
      <c r="P51" s="34" t="s">
        <v>13</v>
      </c>
      <c r="Q51" s="35" t="s">
        <v>14</v>
      </c>
      <c r="R51" s="36" t="s">
        <v>15</v>
      </c>
      <c r="S51" s="36" t="s">
        <v>16</v>
      </c>
      <c r="T51" s="36" t="s">
        <v>17</v>
      </c>
      <c r="U51" s="37" t="s">
        <v>18</v>
      </c>
      <c r="V51" s="36" t="s">
        <v>19</v>
      </c>
      <c r="W51" s="38" t="s">
        <v>20</v>
      </c>
      <c r="X51" s="39" t="s">
        <v>21</v>
      </c>
      <c r="Y51" s="39" t="s">
        <v>22</v>
      </c>
      <c r="Z51" s="39" t="s">
        <v>23</v>
      </c>
      <c r="AA51" s="39" t="s">
        <v>24</v>
      </c>
      <c r="AB51" s="39" t="s">
        <v>25</v>
      </c>
      <c r="AC51" s="39" t="s">
        <v>26</v>
      </c>
      <c r="AD51" s="40" t="s">
        <v>27</v>
      </c>
      <c r="AE51" s="41" t="s">
        <v>28</v>
      </c>
      <c r="AF51" s="42" t="s">
        <v>29</v>
      </c>
      <c r="AG51" s="25"/>
      <c r="AH51" s="43" t="s">
        <v>30</v>
      </c>
      <c r="AI51" s="43" t="s">
        <v>31</v>
      </c>
      <c r="AJ51" s="44"/>
      <c r="AL51" s="45"/>
      <c r="AM51" s="46"/>
      <c r="AN51" s="47" t="s">
        <v>229</v>
      </c>
      <c r="AO51" s="46"/>
      <c r="AP51" s="47" t="s">
        <v>230</v>
      </c>
      <c r="AQ51" s="46"/>
      <c r="AR51" t="s">
        <v>32</v>
      </c>
      <c r="AS51" t="s">
        <v>35</v>
      </c>
    </row>
    <row r="52" spans="5:33" ht="12.75">
      <c r="E52" s="49" t="s">
        <v>231</v>
      </c>
      <c r="L52" s="50"/>
      <c r="M52" s="51"/>
      <c r="N52" s="52"/>
      <c r="O52" s="53"/>
      <c r="P52" s="50"/>
      <c r="Q52" s="54"/>
      <c r="R52" s="55"/>
      <c r="S52" s="55"/>
      <c r="T52" s="55"/>
      <c r="U52" s="56"/>
      <c r="V52" s="55"/>
      <c r="W52" s="9"/>
      <c r="Y52" s="9"/>
      <c r="Z52" s="9"/>
      <c r="AA52" s="9"/>
      <c r="AC52" s="9"/>
      <c r="AD52" s="57"/>
      <c r="AE52" s="9"/>
      <c r="AF52" s="58"/>
      <c r="AG52" s="49" t="str">
        <f>E52</f>
        <v>Bioflavonoids - 16 pills, 1 taken every day</v>
      </c>
    </row>
    <row r="53" spans="1:43" ht="12.75">
      <c r="A53" s="1" t="s">
        <v>232</v>
      </c>
      <c r="C53" s="10">
        <f>AN53</f>
        <v>391.27032431962419</v>
      </c>
      <c r="D53" t="str">
        <f>AO53</f>
        <v>µg</v>
      </c>
      <c r="E53" t="s">
        <v>233</v>
      </c>
      <c r="F53" t="s">
        <v>234</v>
      </c>
      <c r="G53" t="s">
        <v>235</v>
      </c>
      <c r="H53">
        <v>1</v>
      </c>
      <c r="I53">
        <v>1</v>
      </c>
      <c r="J53" s="6">
        <f>H53/I53</f>
        <v>1</v>
      </c>
      <c r="K53" s="59">
        <v>0.40200000000000002</v>
      </c>
      <c r="L53" s="60">
        <v>0.80400000000000005</v>
      </c>
      <c r="M53" s="61">
        <v>0.81300000000000006</v>
      </c>
      <c r="N53" s="52">
        <f>M53*2.68</f>
        <v>2.1788400000000001</v>
      </c>
      <c r="O53" s="62">
        <f>(L53*1000)/(N53+L53)</f>
        <v>269.54177897574118</v>
      </c>
      <c r="P53" s="63">
        <v>0.36</v>
      </c>
      <c r="Q53" s="61">
        <v>1</v>
      </c>
      <c r="R53" s="64">
        <f>Q53*P53</f>
        <v>0.35999999999999999</v>
      </c>
      <c r="S53" s="61">
        <v>0</v>
      </c>
      <c r="T53" s="65">
        <f>S53*2.68</f>
        <v>0</v>
      </c>
      <c r="U53" s="56">
        <f>1000*(R53)*O53/((R53)+T53)</f>
        <v>269541.77897574118</v>
      </c>
      <c r="V53" s="66">
        <f>(R53+T53)/((S53*6.7)+(Q53))</f>
        <v>0.35999999999999999</v>
      </c>
      <c r="W53" s="67">
        <v>1</v>
      </c>
      <c r="X53" s="68">
        <v>8</v>
      </c>
      <c r="Y53" s="69">
        <f>(W53*8*V53)/X53</f>
        <v>0.35999999999999999</v>
      </c>
      <c r="Z53" s="70">
        <v>1</v>
      </c>
      <c r="AA53" s="71">
        <v>0</v>
      </c>
      <c r="AB53" s="68">
        <v>16</v>
      </c>
      <c r="AC53" s="68">
        <f>(Z53+(AA53/AB53))*2.7</f>
        <v>2.7000000000000002</v>
      </c>
      <c r="AD53" s="73">
        <f>Y53*U53/(Y53+AC53)</f>
        <v>31710.797526557784</v>
      </c>
      <c r="AE53" s="69">
        <f>(Y53+AC53)/(8*(W53/X53)+8*0.84375*(Z53+AA53/AB53))</f>
        <v>0.3948387096774193</v>
      </c>
      <c r="AF53" s="74">
        <f>AD53*AE53</f>
        <v>12520.650378227974</v>
      </c>
      <c r="AG53" t="s">
        <v>233</v>
      </c>
      <c r="AH53" s="71">
        <v>8</v>
      </c>
      <c r="AI53" s="71">
        <v>16</v>
      </c>
      <c r="AM53" s="77"/>
      <c r="AN53" s="90">
        <f>(AF53*(AH53/AI53)*(1/16))*J53</f>
        <v>391.27032431962419</v>
      </c>
      <c r="AO53" t="s">
        <v>41</v>
      </c>
      <c r="AP53" s="2">
        <f>(AF53*(AH53/AI53)*(3/16))*J53</f>
        <v>1173.8109729588725</v>
      </c>
      <c r="AQ53" t="s">
        <v>41</v>
      </c>
    </row>
    <row r="54" spans="1:43" ht="12.75">
      <c r="A54" s="1" t="s">
        <v>236</v>
      </c>
      <c r="C54" s="10">
        <f>AN54</f>
        <v>28.06624469467387</v>
      </c>
      <c r="D54" t="str">
        <f>AO54</f>
        <v>µg</v>
      </c>
      <c r="E54" t="s">
        <v>237</v>
      </c>
      <c r="F54" t="s">
        <v>238</v>
      </c>
      <c r="G54" t="s">
        <v>239</v>
      </c>
      <c r="H54">
        <v>1</v>
      </c>
      <c r="I54">
        <v>1</v>
      </c>
      <c r="J54" s="6">
        <f>H54/I54</f>
        <v>1</v>
      </c>
      <c r="K54" s="59">
        <v>0.32200000000000001</v>
      </c>
      <c r="L54" s="60">
        <v>0.35</v>
      </c>
      <c r="M54" s="61">
        <v>3</v>
      </c>
      <c r="N54" s="52">
        <f>M54*2.68</f>
        <v>8.0400000000000009</v>
      </c>
      <c r="O54" s="62">
        <f>(L54*1000)/(N54+L54)</f>
        <v>41.716328963051254</v>
      </c>
      <c r="P54" s="63">
        <v>0.40300000000000002</v>
      </c>
      <c r="Q54" s="61">
        <v>1</v>
      </c>
      <c r="R54" s="64">
        <f>Q54*P54</f>
        <v>0.40300000000000002</v>
      </c>
      <c r="S54" s="61">
        <v>0</v>
      </c>
      <c r="T54" s="65">
        <f>S54*2.68</f>
        <v>0</v>
      </c>
      <c r="U54" s="56">
        <f>1000*(R54)*O54/((R54)+T54)</f>
        <v>41716.328963051244</v>
      </c>
      <c r="V54" s="66">
        <f>(R54+T54)/((S54*6.7)+(Q54))</f>
        <v>0.40300000000000002</v>
      </c>
      <c r="W54" s="67">
        <v>0.50</v>
      </c>
      <c r="X54" s="68">
        <v>8</v>
      </c>
      <c r="Y54" s="69">
        <f>(W54*8*V54)/X54</f>
        <v>0.20150000000000001</v>
      </c>
      <c r="Z54" s="70">
        <v>1</v>
      </c>
      <c r="AA54" s="71">
        <v>5</v>
      </c>
      <c r="AB54" s="68">
        <v>16</v>
      </c>
      <c r="AC54" s="68">
        <f>(Z54+(AA54/AB54))*2.7</f>
        <v>3.5437500000000002</v>
      </c>
      <c r="AD54" s="73">
        <f>Y54*U54/(Y54+AC54)</f>
        <v>2244.4003166824177</v>
      </c>
      <c r="AE54" s="69">
        <f>(Y54+AC54)/(8*(W54/X54)+8*0.84375*(Z54+AA54/AB54))</f>
        <v>0.40016026711185304</v>
      </c>
      <c r="AF54" s="74">
        <f>AD54*AE54</f>
        <v>898.11983022956383</v>
      </c>
      <c r="AG54" t="s">
        <v>237</v>
      </c>
      <c r="AH54" s="71">
        <v>8</v>
      </c>
      <c r="AI54" s="71">
        <v>16</v>
      </c>
      <c r="AM54" s="77"/>
      <c r="AN54" s="90">
        <f>(AF54*(AH54/AI54)*(1/16))*J54</f>
        <v>28.06624469467387</v>
      </c>
      <c r="AO54" t="s">
        <v>41</v>
      </c>
      <c r="AP54" s="2">
        <f>(AF54*(AH54/AI54)*(3/16))*J54</f>
        <v>84.198734084021609</v>
      </c>
      <c r="AQ54" t="s">
        <v>41</v>
      </c>
    </row>
    <row r="55" spans="1:43" ht="12.75">
      <c r="A55" s="1" t="s">
        <v>240</v>
      </c>
      <c r="C55" s="82">
        <f>AN55</f>
        <v>4.4192760381967577</v>
      </c>
      <c r="D55" t="str">
        <f>AO55</f>
        <v>µg</v>
      </c>
      <c r="E55" t="s">
        <v>241</v>
      </c>
      <c r="F55" t="s">
        <v>242</v>
      </c>
      <c r="G55" t="s">
        <v>243</v>
      </c>
      <c r="H55">
        <v>1</v>
      </c>
      <c r="I55">
        <v>1</v>
      </c>
      <c r="J55" s="6">
        <f>H55/I55</f>
        <v>1</v>
      </c>
      <c r="K55" s="59" t="s">
        <v>244</v>
      </c>
      <c r="L55" s="60">
        <v>0.05</v>
      </c>
      <c r="M55" s="61">
        <v>1.75</v>
      </c>
      <c r="N55" s="52">
        <f>M55*2.68</f>
        <v>4.6900000000000004</v>
      </c>
      <c r="O55" s="62">
        <f>(L55*1000)/(N55+L55)</f>
        <v>10.548523206751055</v>
      </c>
      <c r="P55" s="63">
        <v>0.39800000000000002</v>
      </c>
      <c r="Q55" s="61">
        <v>1</v>
      </c>
      <c r="R55" s="64">
        <f>Q55*P55</f>
        <v>0.39800000000000002</v>
      </c>
      <c r="S55" s="61">
        <v>0</v>
      </c>
      <c r="T55" s="65">
        <f>S55*2.68</f>
        <v>0</v>
      </c>
      <c r="U55" s="56">
        <f>1000*(R55)*O55/((R55)+T55)</f>
        <v>10548.523206751055</v>
      </c>
      <c r="V55" s="66">
        <f>(R55+T55)/((S55*6.7)+(Q55))</f>
        <v>0.39800000000000002</v>
      </c>
      <c r="W55" s="67">
        <v>0.50</v>
      </c>
      <c r="X55" s="68">
        <v>8</v>
      </c>
      <c r="Y55" s="69">
        <f>(W55*8*V55)/X55</f>
        <v>0.19900000000000001</v>
      </c>
      <c r="Z55" s="70">
        <v>2</v>
      </c>
      <c r="AA55" s="71">
        <v>2</v>
      </c>
      <c r="AB55" s="68">
        <v>16</v>
      </c>
      <c r="AC55" s="68">
        <f>(Z55+(AA55/AB55))*2.7</f>
        <v>5.7375000000000007</v>
      </c>
      <c r="AD55" s="73">
        <f>Y55*U55/(Y55+AC55)</f>
        <v>353.60163701565904</v>
      </c>
      <c r="AE55" s="69">
        <f>(Y55+AC55)/(8*(W55/X55)+8*0.84375*(Z55+AA55/AB55))</f>
        <v>0.39993263157894737</v>
      </c>
      <c r="AF55" s="74">
        <f>AD55*AE55</f>
        <v>141.41683322229625</v>
      </c>
      <c r="AG55" t="s">
        <v>241</v>
      </c>
      <c r="AH55" s="71">
        <v>8</v>
      </c>
      <c r="AI55" s="71">
        <v>16</v>
      </c>
      <c r="AM55" s="77"/>
      <c r="AN55" s="90">
        <f>(AF55*(AH55/AI55)*(1/16))*J55</f>
        <v>4.4192760381967577</v>
      </c>
      <c r="AO55" t="s">
        <v>41</v>
      </c>
      <c r="AP55" s="2">
        <f>(AF55*(AH55/AI55)*(3/16))*J55</f>
        <v>13.257828114590273</v>
      </c>
      <c r="AQ55" t="s">
        <v>41</v>
      </c>
    </row>
    <row r="56" spans="1:43" ht="12.75">
      <c r="A56" s="1" t="s">
        <v>245</v>
      </c>
      <c r="C56" s="10">
        <f>AN56</f>
        <v>10.989700223884462</v>
      </c>
      <c r="D56" t="str">
        <f>AO56</f>
        <v>µg</v>
      </c>
      <c r="E56" t="s">
        <v>246</v>
      </c>
      <c r="F56" t="s">
        <v>247</v>
      </c>
      <c r="G56" t="s">
        <v>248</v>
      </c>
      <c r="H56">
        <v>1</v>
      </c>
      <c r="I56">
        <v>1</v>
      </c>
      <c r="J56" s="6">
        <f>H56/I56</f>
        <v>1</v>
      </c>
      <c r="K56" s="59" t="s">
        <v>244</v>
      </c>
      <c r="L56" s="60">
        <v>0.10</v>
      </c>
      <c r="M56" s="61">
        <v>3</v>
      </c>
      <c r="N56" s="52">
        <f>M56*2.68</f>
        <v>8.0400000000000009</v>
      </c>
      <c r="O56" s="62">
        <f>(L56*1000)/(N56+L56)</f>
        <v>12.285012285012284</v>
      </c>
      <c r="P56" s="63">
        <v>0.40300000000000002</v>
      </c>
      <c r="Q56" s="61">
        <v>1</v>
      </c>
      <c r="R56" s="64">
        <f>Q56*P56</f>
        <v>0.40300000000000002</v>
      </c>
      <c r="S56" s="61">
        <v>0</v>
      </c>
      <c r="T56" s="65">
        <f>S56*2.68</f>
        <v>0</v>
      </c>
      <c r="U56" s="56">
        <f>1000*(R56)*O56/((R56)+T56)</f>
        <v>12285.012285012284</v>
      </c>
      <c r="V56" s="66">
        <f>(R56+T56)/((S56*6.7)+(Q56))</f>
        <v>0.40300000000000002</v>
      </c>
      <c r="W56" s="67">
        <v>1</v>
      </c>
      <c r="X56" s="68">
        <v>8</v>
      </c>
      <c r="Y56" s="69">
        <f>(W56*8*V56)/X56</f>
        <v>0.40300000000000002</v>
      </c>
      <c r="Z56" s="70">
        <v>1</v>
      </c>
      <c r="AA56" s="71">
        <v>15</v>
      </c>
      <c r="AB56" s="68">
        <v>16</v>
      </c>
      <c r="AC56" s="68">
        <f>(Z56+(AA56/AB56))*2.7</f>
        <v>5.2312500000000002</v>
      </c>
      <c r="AD56" s="73">
        <f>Y56*U56/(Y56+AC56)</f>
        <v>878.70789383856788</v>
      </c>
      <c r="AE56" s="69">
        <f>(Y56+AC56)/(8*(W56/X56)+8*0.84375*(Z56+AA56/AB56))</f>
        <v>0.40021309655937842</v>
      </c>
      <c r="AF56" s="74">
        <f>AD56*AE56</f>
        <v>351.67040716430279</v>
      </c>
      <c r="AG56" t="s">
        <v>246</v>
      </c>
      <c r="AH56" s="71">
        <v>8</v>
      </c>
      <c r="AI56" s="71">
        <v>16</v>
      </c>
      <c r="AM56" s="77"/>
      <c r="AN56" s="90">
        <f>(AF56*(AH56/AI56)*(1/16))*J56</f>
        <v>10.989700223884462</v>
      </c>
      <c r="AO56" t="s">
        <v>41</v>
      </c>
      <c r="AP56" s="2">
        <f>(AF56*(AH56/AI56)*(3/16))*J56</f>
        <v>32.969100671653386</v>
      </c>
      <c r="AQ56" t="s">
        <v>41</v>
      </c>
    </row>
    <row r="57" spans="1:43" ht="12.75">
      <c r="A57" s="1" t="s">
        <v>249</v>
      </c>
      <c r="C57" s="10">
        <f>AN57</f>
        <v>18.366373414134291</v>
      </c>
      <c r="D57" t="str">
        <f>AO57</f>
        <v>µg</v>
      </c>
      <c r="E57" t="s">
        <v>250</v>
      </c>
      <c r="F57" t="s">
        <v>251</v>
      </c>
      <c r="G57" t="s">
        <v>252</v>
      </c>
      <c r="H57">
        <v>1</v>
      </c>
      <c r="I57">
        <v>1</v>
      </c>
      <c r="J57" s="6">
        <f>H57/I57</f>
        <v>1</v>
      </c>
      <c r="K57" s="59" t="s">
        <v>244</v>
      </c>
      <c r="L57" s="60">
        <v>0.50</v>
      </c>
      <c r="M57" s="61">
        <v>3</v>
      </c>
      <c r="N57" s="52">
        <f>M57*2.68</f>
        <v>8.0400000000000009</v>
      </c>
      <c r="O57" s="62">
        <f>(L57*1000)/(N57+L57)</f>
        <v>58.548009367681495</v>
      </c>
      <c r="P57" s="63">
        <v>0.442</v>
      </c>
      <c r="Q57" s="61">
        <v>1</v>
      </c>
      <c r="R57" s="64">
        <f>Q57*P57</f>
        <v>0.442</v>
      </c>
      <c r="S57" s="61">
        <v>0</v>
      </c>
      <c r="T57" s="65">
        <f>S57*2.68</f>
        <v>0</v>
      </c>
      <c r="U57" s="56">
        <f>1000*(R57)*O57/((R57)+T57)</f>
        <v>58548.009367681494</v>
      </c>
      <c r="V57" s="66">
        <f>(R57+T57)/((S57*6.7)+(Q57))</f>
        <v>0.442</v>
      </c>
      <c r="W57" s="67">
        <v>1</v>
      </c>
      <c r="X57" s="68">
        <v>8</v>
      </c>
      <c r="Y57" s="69">
        <f>(W57*8*V57)/X57</f>
        <v>0.442</v>
      </c>
      <c r="Z57" s="70">
        <v>6</v>
      </c>
      <c r="AA57" s="71">
        <v>6</v>
      </c>
      <c r="AB57" s="68">
        <v>16</v>
      </c>
      <c r="AC57" s="68">
        <f>(Z57+(AA57/AB57))*2.7</f>
        <v>17.212500000000002</v>
      </c>
      <c r="AD57" s="73">
        <f>Y57*U57/(Y57+AC57)</f>
        <v>1465.8143895615972</v>
      </c>
      <c r="AE57" s="69">
        <f>(Y57+AC57)/(8*(W57/X57)+8*0.84375*(Z57+AA57/AB57))</f>
        <v>0.4009538679914833</v>
      </c>
      <c r="AF57" s="74">
        <f>AD57*AE57</f>
        <v>587.7239492522973</v>
      </c>
      <c r="AG57" t="s">
        <v>250</v>
      </c>
      <c r="AH57" s="71">
        <v>8</v>
      </c>
      <c r="AI57" s="71">
        <v>16</v>
      </c>
      <c r="AM57" s="77"/>
      <c r="AN57" s="90">
        <f>(AF57*(AH57/AI57)*(1/16))*J57</f>
        <v>18.366373414134291</v>
      </c>
      <c r="AO57" t="s">
        <v>41</v>
      </c>
      <c r="AP57" s="2">
        <f>(AF57*(AH57/AI57)*(3/16))*J57</f>
        <v>55.099120242402876</v>
      </c>
      <c r="AQ57" t="s">
        <v>41</v>
      </c>
    </row>
    <row r="58" spans="1:43" ht="12.75">
      <c r="A58" s="1" t="s">
        <v>253</v>
      </c>
      <c r="C58" s="82">
        <f>AN58</f>
        <v>3.9556962025316444</v>
      </c>
      <c r="D58" t="str">
        <f>AO58</f>
        <v>µg</v>
      </c>
      <c r="E58" t="s">
        <v>254</v>
      </c>
      <c r="F58" t="s">
        <v>255</v>
      </c>
      <c r="G58" t="s">
        <v>256</v>
      </c>
      <c r="H58">
        <v>1</v>
      </c>
      <c r="I58">
        <v>1</v>
      </c>
      <c r="J58" s="6">
        <f>H58/I58</f>
        <v>1</v>
      </c>
      <c r="K58" s="59" t="s">
        <v>244</v>
      </c>
      <c r="L58" s="60">
        <v>0.05</v>
      </c>
      <c r="M58" s="61">
        <v>1.75</v>
      </c>
      <c r="N58" s="52">
        <f>M58*2.68</f>
        <v>4.6900000000000004</v>
      </c>
      <c r="O58" s="62">
        <f>(L58*1000)/(N58+L58)</f>
        <v>10.548523206751055</v>
      </c>
      <c r="P58" s="63">
        <v>0.41699999999999998</v>
      </c>
      <c r="Q58" s="61">
        <v>1</v>
      </c>
      <c r="R58" s="64">
        <f>Q58*P58</f>
        <v>0.41699999999999998</v>
      </c>
      <c r="S58" s="61">
        <v>0</v>
      </c>
      <c r="T58" s="65">
        <f>S58*2.68</f>
        <v>0</v>
      </c>
      <c r="U58" s="56">
        <f>1000*(R58)*O58/((R58)+T58)</f>
        <v>10548.523206751055</v>
      </c>
      <c r="V58" s="66">
        <f>(R58+T58)/((S58*6.7)+(Q58))</f>
        <v>0.41699999999999998</v>
      </c>
      <c r="W58" s="67">
        <v>0.50</v>
      </c>
      <c r="X58" s="68">
        <v>8</v>
      </c>
      <c r="Y58" s="69">
        <f>(W58*8*V58)/X58</f>
        <v>0.20849999999999999</v>
      </c>
      <c r="Z58" s="70">
        <v>2</v>
      </c>
      <c r="AA58" s="71">
        <v>8</v>
      </c>
      <c r="AB58" s="68">
        <v>16</v>
      </c>
      <c r="AC58" s="68">
        <f>(Z58+(AA58/AB58))*2.7</f>
        <v>6.75</v>
      </c>
      <c r="AD58" s="73">
        <f>Y58*U58/(Y58+AC58)</f>
        <v>316.0691368265567</v>
      </c>
      <c r="AE58" s="69">
        <f>(Y58+AC58)/(8*(W58/X58)+8*0.84375*(Z58+AA58/AB58))</f>
        <v>0.40048920863309345</v>
      </c>
      <c r="AF58" s="74">
        <f>AD58*AE58</f>
        <v>126.58227848101262</v>
      </c>
      <c r="AG58" t="s">
        <v>254</v>
      </c>
      <c r="AH58" s="71">
        <v>8</v>
      </c>
      <c r="AI58" s="71">
        <v>16</v>
      </c>
      <c r="AM58" s="77"/>
      <c r="AN58" s="90">
        <f>(AF58*(AH58/AI58)*(1/16))*J58</f>
        <v>3.9556962025316444</v>
      </c>
      <c r="AO58" t="s">
        <v>41</v>
      </c>
      <c r="AP58" s="2">
        <f>(AF58*(AH58/AI58)*(3/16))*J58</f>
        <v>11.867088607594933</v>
      </c>
      <c r="AQ58" t="s">
        <v>41</v>
      </c>
    </row>
    <row r="59" spans="1:43" ht="12.75">
      <c r="A59" s="1" t="s">
        <v>257</v>
      </c>
      <c r="C59" s="82">
        <f>AN59</f>
        <v>6.9946736855194702</v>
      </c>
      <c r="D59" t="str">
        <f>AO59</f>
        <v>µg</v>
      </c>
      <c r="E59" t="s">
        <v>258</v>
      </c>
      <c r="F59" t="s">
        <v>259</v>
      </c>
      <c r="G59" t="s">
        <v>260</v>
      </c>
      <c r="H59">
        <v>1</v>
      </c>
      <c r="I59">
        <v>1</v>
      </c>
      <c r="J59" s="6">
        <f>H59/I59</f>
        <v>1</v>
      </c>
      <c r="K59" s="59" t="s">
        <v>244</v>
      </c>
      <c r="L59" s="60">
        <v>0.50</v>
      </c>
      <c r="M59" s="61">
        <v>3</v>
      </c>
      <c r="N59" s="52">
        <f>M59*2.68</f>
        <v>8.0400000000000009</v>
      </c>
      <c r="O59" s="62">
        <f>(L59*1000)/(N59+L59)</f>
        <v>58.548009367681495</v>
      </c>
      <c r="P59" s="63">
        <v>0.378</v>
      </c>
      <c r="Q59" s="61">
        <v>1</v>
      </c>
      <c r="R59" s="64">
        <f>Q59*P59</f>
        <v>0.378</v>
      </c>
      <c r="S59" s="61">
        <v>0</v>
      </c>
      <c r="T59" s="65">
        <f>S59*2.68</f>
        <v>0</v>
      </c>
      <c r="U59" s="56">
        <f>1000*(R59)*O59/((R59)+T59)</f>
        <v>58548.009367681494</v>
      </c>
      <c r="V59" s="66">
        <f>(R59+T59)/((S59*6.7)+(Q59))</f>
        <v>0.378</v>
      </c>
      <c r="W59" s="67">
        <v>0.25</v>
      </c>
      <c r="X59" s="68">
        <v>8</v>
      </c>
      <c r="Y59" s="69">
        <f>(W59*8*V59)/X59</f>
        <v>0.094500000000000001</v>
      </c>
      <c r="Z59" s="70">
        <v>3</v>
      </c>
      <c r="AA59" s="71">
        <v>10</v>
      </c>
      <c r="AB59" s="68">
        <v>16</v>
      </c>
      <c r="AC59" s="68">
        <f>(Z59+(AA59/AB59))*2.7</f>
        <v>9.7875000000000014</v>
      </c>
      <c r="AD59" s="73">
        <f>Y59*U59/(Y59+AC59)</f>
        <v>559.88533548329292</v>
      </c>
      <c r="AE59" s="69">
        <f>(Y59+AC59)/(8*(W59/X59)+8*0.84375*(Z59+AA59/AB59))</f>
        <v>0.39977749683944375</v>
      </c>
      <c r="AF59" s="74">
        <f>AD59*AE59</f>
        <v>223.82955793662305</v>
      </c>
      <c r="AG59" t="s">
        <v>258</v>
      </c>
      <c r="AH59" s="71">
        <v>8</v>
      </c>
      <c r="AI59" s="71">
        <v>16</v>
      </c>
      <c r="AM59" s="77"/>
      <c r="AN59" s="90">
        <f>(AF59*(AH59/AI59)*(1/16))*J59</f>
        <v>6.9946736855194702</v>
      </c>
      <c r="AO59" t="s">
        <v>41</v>
      </c>
      <c r="AP59" s="2">
        <f>(AF59*(AH59/AI59)*(3/16))*J59</f>
        <v>20.984021056558412</v>
      </c>
      <c r="AQ59" t="s">
        <v>41</v>
      </c>
    </row>
    <row r="60" spans="1:43" ht="14.9" customHeight="1">
      <c r="A60" s="1" t="s">
        <v>261</v>
      </c>
      <c r="C60" s="8">
        <f>AN60</f>
        <v>0.46689768867796144</v>
      </c>
      <c r="D60" t="str">
        <f>AO60</f>
        <v>µg</v>
      </c>
      <c r="E60" t="s">
        <v>262</v>
      </c>
      <c r="F60" t="s">
        <v>263</v>
      </c>
      <c r="G60" s="6" t="s">
        <v>264</v>
      </c>
      <c r="H60" s="6">
        <v>375</v>
      </c>
      <c r="I60" s="6">
        <v>486</v>
      </c>
      <c r="J60" s="3">
        <f>H60/I60</f>
        <v>0.77160493827160492</v>
      </c>
      <c r="K60" s="59">
        <v>0.38100000000000001</v>
      </c>
      <c r="L60" s="60">
        <v>0.48599999999999999</v>
      </c>
      <c r="M60" s="61">
        <v>4</v>
      </c>
      <c r="N60" s="52">
        <f>M60*2.68</f>
        <v>10.720000000000001</v>
      </c>
      <c r="O60" s="62">
        <f>(L60*1000)/(N60+L60)</f>
        <v>43.369623416027125</v>
      </c>
      <c r="P60" s="63">
        <v>0.39700000000000002</v>
      </c>
      <c r="Q60" s="61">
        <v>1</v>
      </c>
      <c r="R60" s="64">
        <f>Q60*P60</f>
        <v>0.39700000000000002</v>
      </c>
      <c r="S60" s="61">
        <v>2</v>
      </c>
      <c r="T60" s="65">
        <f>S60*2.68</f>
        <v>5.3600000000000003</v>
      </c>
      <c r="U60" s="56">
        <f>1000*(R60)*O60/((R60)+T60)</f>
        <v>2990.7487399970069</v>
      </c>
      <c r="V60" s="66">
        <f>(R60+T60)/((S60*6.7)+(Q60))</f>
        <v>0.39979166666666671</v>
      </c>
      <c r="W60" s="67">
        <v>0.25</v>
      </c>
      <c r="X60" s="68">
        <v>8</v>
      </c>
      <c r="Y60" s="69">
        <f>(W60*8*V60)/X60</f>
        <v>0.099947916666666678</v>
      </c>
      <c r="Z60" s="70">
        <v>2</v>
      </c>
      <c r="AA60" s="71">
        <v>4</v>
      </c>
      <c r="AB60" s="68">
        <v>16</v>
      </c>
      <c r="AC60" s="72">
        <f>(Z60+(AA60/AB60))*2.7</f>
        <v>6.0750000000000002</v>
      </c>
      <c r="AD60" s="73">
        <f>Y60*U60/(Y60+AC60)</f>
        <v>48.408360664768232</v>
      </c>
      <c r="AE60" s="69">
        <f>(Y60+AC60)/(8*(W60/X60)+8*0.84375*(Z60+AA60/AB60))</f>
        <v>0.39999662618083665</v>
      </c>
      <c r="AF60" s="74">
        <f>AD60*AE60</f>
        <v>19.363180944852417</v>
      </c>
      <c r="AG60" t="s">
        <v>262</v>
      </c>
      <c r="AH60" s="71">
        <v>8</v>
      </c>
      <c r="AI60" s="71">
        <v>16</v>
      </c>
      <c r="AM60" s="77"/>
      <c r="AN60" s="90">
        <f>(AF60*(AH60/AI60)*(1/16))*J60</f>
        <v>0.46689768867796144</v>
      </c>
      <c r="AO60" t="s">
        <v>41</v>
      </c>
      <c r="AP60" s="2">
        <f>(AF60*(AH60/AI60)*(3/16))*J60</f>
        <v>1.4006930660338843</v>
      </c>
      <c r="AQ60" t="s">
        <v>41</v>
      </c>
    </row>
    <row r="61" spans="2:43" ht="158.95" customHeight="1">
      <c r="B61" s="27" t="s">
        <v>1</v>
      </c>
      <c r="C61" s="27" t="s">
        <v>2</v>
      </c>
      <c r="E61" t="s">
        <v>3</v>
      </c>
      <c r="F61" s="28" t="s">
        <v>4</v>
      </c>
      <c r="H61" s="27" t="s">
        <v>5</v>
      </c>
      <c r="I61" s="27" t="s">
        <v>6</v>
      </c>
      <c r="J61" s="29" t="s">
        <v>7</v>
      </c>
      <c r="K61" s="29" t="s">
        <v>8</v>
      </c>
      <c r="L61" s="30" t="s">
        <v>9</v>
      </c>
      <c r="M61" s="31" t="s">
        <v>10</v>
      </c>
      <c r="N61" s="32" t="s">
        <v>11</v>
      </c>
      <c r="O61" s="33" t="s">
        <v>12</v>
      </c>
      <c r="P61" s="34" t="s">
        <v>13</v>
      </c>
      <c r="Q61" s="35" t="s">
        <v>14</v>
      </c>
      <c r="R61" s="36" t="s">
        <v>15</v>
      </c>
      <c r="S61" s="36" t="s">
        <v>16</v>
      </c>
      <c r="T61" s="36" t="s">
        <v>17</v>
      </c>
      <c r="U61" s="37" t="s">
        <v>18</v>
      </c>
      <c r="V61" s="36" t="s">
        <v>19</v>
      </c>
      <c r="W61" s="38" t="s">
        <v>20</v>
      </c>
      <c r="X61" s="39" t="s">
        <v>21</v>
      </c>
      <c r="Y61" s="39" t="s">
        <v>22</v>
      </c>
      <c r="Z61" s="39" t="s">
        <v>23</v>
      </c>
      <c r="AA61" s="39" t="s">
        <v>24</v>
      </c>
      <c r="AB61" s="39" t="s">
        <v>25</v>
      </c>
      <c r="AC61" s="39" t="s">
        <v>26</v>
      </c>
      <c r="AD61" s="40" t="s">
        <v>27</v>
      </c>
      <c r="AE61" s="41" t="s">
        <v>28</v>
      </c>
      <c r="AF61" s="42" t="s">
        <v>29</v>
      </c>
      <c r="AG61" s="25"/>
      <c r="AH61" s="43" t="s">
        <v>30</v>
      </c>
      <c r="AI61" s="43" t="s">
        <v>31</v>
      </c>
      <c r="AJ61" s="44"/>
      <c r="AL61" s="45"/>
      <c r="AM61" s="46"/>
      <c r="AN61" s="46"/>
      <c r="AO61" s="46"/>
      <c r="AP61" s="46"/>
      <c r="AQ61" s="46"/>
    </row>
    <row r="62" spans="5:33" ht="12.75">
      <c r="E62" s="49" t="s">
        <v>265</v>
      </c>
      <c r="L62" s="50"/>
      <c r="M62" s="51"/>
      <c r="N62" s="52"/>
      <c r="O62" s="53"/>
      <c r="P62" s="50"/>
      <c r="Q62" s="54"/>
      <c r="R62" s="55"/>
      <c r="S62" s="55"/>
      <c r="T62" s="55"/>
      <c r="U62" s="56"/>
      <c r="V62" s="55"/>
      <c r="W62" s="9"/>
      <c r="Y62" s="9"/>
      <c r="Z62" s="9"/>
      <c r="AA62" s="9"/>
      <c r="AC62" s="9"/>
      <c r="AD62" s="57"/>
      <c r="AE62" s="9"/>
      <c r="AF62" s="58"/>
      <c r="AG62" s="1"/>
    </row>
    <row r="63" spans="1:33" ht="17.15" customHeight="1">
      <c r="A63" s="1" t="s">
        <v>266</v>
      </c>
      <c r="C63" s="10">
        <v>1700</v>
      </c>
      <c r="D63" t="s">
        <v>267</v>
      </c>
      <c r="E63" t="s">
        <v>268</v>
      </c>
      <c r="F63" t="s">
        <v>269</v>
      </c>
      <c r="L63" s="50"/>
      <c r="M63" s="51"/>
      <c r="N63" s="52"/>
      <c r="O63" s="53"/>
      <c r="P63" s="50"/>
      <c r="Q63" s="54"/>
      <c r="R63" s="55"/>
      <c r="S63" s="55"/>
      <c r="T63" s="55"/>
      <c r="U63" s="56"/>
      <c r="V63" s="55"/>
      <c r="W63" s="9"/>
      <c r="Y63" s="9"/>
      <c r="Z63" s="9"/>
      <c r="AA63" s="9"/>
      <c r="AC63" s="9"/>
      <c r="AD63" s="57"/>
      <c r="AE63" s="9"/>
      <c r="AF63" s="58"/>
      <c r="AG63" s="1"/>
    </row>
    <row r="64" spans="1:33" ht="16.4" customHeight="1">
      <c r="A64" s="1" t="s">
        <v>270</v>
      </c>
      <c r="C64" s="10">
        <v>900</v>
      </c>
      <c r="D64" t="s">
        <v>267</v>
      </c>
      <c r="E64" t="s">
        <v>271</v>
      </c>
      <c r="F64" t="s">
        <v>272</v>
      </c>
      <c r="L64" s="50"/>
      <c r="M64" s="51"/>
      <c r="N64" s="52"/>
      <c r="O64" s="53"/>
      <c r="P64" s="50"/>
      <c r="Q64" s="54"/>
      <c r="R64" s="55"/>
      <c r="S64" s="55"/>
      <c r="T64" s="55"/>
      <c r="U64" s="56"/>
      <c r="V64" s="55"/>
      <c r="W64" s="9"/>
      <c r="Y64" s="9"/>
      <c r="Z64" s="9"/>
      <c r="AA64" s="9"/>
      <c r="AC64" s="9"/>
      <c r="AD64" s="57"/>
      <c r="AE64" s="9"/>
      <c r="AF64" s="58"/>
      <c r="AG64" s="1"/>
    </row>
    <row r="65" spans="1:33" ht="16.4" customHeight="1">
      <c r="A65" s="1" t="s">
        <v>273</v>
      </c>
      <c r="C65" s="10">
        <v>4300</v>
      </c>
      <c r="D65" t="s">
        <v>267</v>
      </c>
      <c r="E65" t="s">
        <v>274</v>
      </c>
      <c r="F65" t="s">
        <v>269</v>
      </c>
      <c r="L65" s="50"/>
      <c r="M65" s="51"/>
      <c r="N65" s="52"/>
      <c r="O65" s="53"/>
      <c r="P65" s="50"/>
      <c r="Q65" s="54"/>
      <c r="R65" s="55"/>
      <c r="S65" s="55"/>
      <c r="T65" s="55"/>
      <c r="U65" s="56"/>
      <c r="V65" s="55"/>
      <c r="W65" s="9"/>
      <c r="Y65" s="9"/>
      <c r="Z65" s="9"/>
      <c r="AA65" s="9"/>
      <c r="AC65" s="9"/>
      <c r="AD65" s="57"/>
      <c r="AE65" s="9"/>
      <c r="AF65" s="58"/>
      <c r="AG65" s="1"/>
    </row>
    <row r="66" spans="1:33" ht="12.75">
      <c r="A66" s="1" t="s">
        <v>90</v>
      </c>
      <c r="C66" s="12">
        <v>0.10</v>
      </c>
      <c r="D66" t="s">
        <v>267</v>
      </c>
      <c r="E66" t="s">
        <v>91</v>
      </c>
      <c r="F66" t="s">
        <v>275</v>
      </c>
      <c r="L66" s="50"/>
      <c r="M66" s="51"/>
      <c r="N66" s="52"/>
      <c r="O66" s="53"/>
      <c r="P66" s="50"/>
      <c r="Q66" s="54"/>
      <c r="R66" s="55"/>
      <c r="S66" s="55"/>
      <c r="T66" s="55"/>
      <c r="U66" s="56"/>
      <c r="V66" s="55"/>
      <c r="W66" s="9"/>
      <c r="Y66" s="9"/>
      <c r="Z66" s="9"/>
      <c r="AA66" s="9"/>
      <c r="AC66" s="9"/>
      <c r="AD66" s="57"/>
      <c r="AE66" s="9"/>
      <c r="AF66" s="58"/>
      <c r="AG66" s="1"/>
    </row>
    <row r="67" spans="2:43" ht="158.95" customHeight="1">
      <c r="B67" s="27" t="s">
        <v>1</v>
      </c>
      <c r="C67" s="27" t="s">
        <v>2</v>
      </c>
      <c r="E67" t="s">
        <v>3</v>
      </c>
      <c r="F67" s="28" t="s">
        <v>4</v>
      </c>
      <c r="H67" s="27" t="s">
        <v>5</v>
      </c>
      <c r="I67" s="27" t="s">
        <v>6</v>
      </c>
      <c r="J67" s="29" t="s">
        <v>276</v>
      </c>
      <c r="K67" s="29" t="s">
        <v>8</v>
      </c>
      <c r="L67" s="30" t="s">
        <v>9</v>
      </c>
      <c r="M67" s="31" t="s">
        <v>10</v>
      </c>
      <c r="N67" s="32" t="s">
        <v>11</v>
      </c>
      <c r="O67" s="33" t="s">
        <v>277</v>
      </c>
      <c r="P67" s="34" t="s">
        <v>13</v>
      </c>
      <c r="Q67" s="35" t="s">
        <v>14</v>
      </c>
      <c r="R67" s="36" t="s">
        <v>15</v>
      </c>
      <c r="S67" s="36" t="s">
        <v>16</v>
      </c>
      <c r="T67" s="36" t="s">
        <v>17</v>
      </c>
      <c r="U67" s="37" t="s">
        <v>18</v>
      </c>
      <c r="V67" s="36" t="s">
        <v>19</v>
      </c>
      <c r="W67" s="38" t="s">
        <v>20</v>
      </c>
      <c r="X67" s="39" t="s">
        <v>21</v>
      </c>
      <c r="Y67" s="39" t="s">
        <v>22</v>
      </c>
      <c r="Z67" s="39" t="s">
        <v>23</v>
      </c>
      <c r="AA67" s="39" t="s">
        <v>24</v>
      </c>
      <c r="AB67" s="39" t="s">
        <v>25</v>
      </c>
      <c r="AC67" s="39" t="s">
        <v>26</v>
      </c>
      <c r="AD67" s="40" t="s">
        <v>27</v>
      </c>
      <c r="AE67" s="41" t="s">
        <v>28</v>
      </c>
      <c r="AF67" s="42" t="s">
        <v>29</v>
      </c>
      <c r="AG67" s="25"/>
      <c r="AH67" s="43" t="s">
        <v>30</v>
      </c>
      <c r="AI67" s="43" t="s">
        <v>31</v>
      </c>
      <c r="AJ67" s="91" t="s">
        <v>278</v>
      </c>
      <c r="AL67" s="45" t="s">
        <v>32</v>
      </c>
      <c r="AM67" s="46"/>
      <c r="AN67" s="46"/>
      <c r="AO67" s="46"/>
      <c r="AP67" s="46"/>
      <c r="AQ67" s="46"/>
    </row>
    <row r="68" spans="5:33" ht="12.75">
      <c r="E68" s="92" t="s">
        <v>279</v>
      </c>
      <c r="L68" s="50"/>
      <c r="M68" s="51"/>
      <c r="N68" s="52"/>
      <c r="O68" s="53"/>
      <c r="P68" s="50"/>
      <c r="Q68" s="54"/>
      <c r="R68" s="55"/>
      <c r="S68" s="55"/>
      <c r="T68" s="55"/>
      <c r="U68" s="56"/>
      <c r="V68" s="55"/>
      <c r="W68" s="9"/>
      <c r="Y68" s="9"/>
      <c r="Z68" s="9"/>
      <c r="AA68" s="9"/>
      <c r="AC68" s="9"/>
      <c r="AD68" s="57"/>
      <c r="AE68" s="9"/>
      <c r="AF68" s="58"/>
      <c r="AG68" s="92" t="s">
        <v>279</v>
      </c>
    </row>
    <row r="69" spans="3:37" ht="12.75">
      <c r="C69" s="93">
        <f>AJ69</f>
        <v>0.49180327868852458</v>
      </c>
      <c r="D69" t="str">
        <f>AK69</f>
        <v>mg</v>
      </c>
      <c r="E69" t="s">
        <v>280</v>
      </c>
      <c r="H69">
        <v>1</v>
      </c>
      <c r="I69">
        <v>1</v>
      </c>
      <c r="J69">
        <v>1</v>
      </c>
      <c r="L69" s="60">
        <v>1</v>
      </c>
      <c r="M69" s="61">
        <v>0</v>
      </c>
      <c r="N69" s="52">
        <f>M69*2.68</f>
        <v>0</v>
      </c>
      <c r="O69" s="53">
        <v>1000</v>
      </c>
      <c r="P69" s="63">
        <v>0.60000000000000009</v>
      </c>
      <c r="Q69" s="61">
        <v>1</v>
      </c>
      <c r="R69" s="64">
        <f>Q69*P69</f>
        <v>0.60000000000000009</v>
      </c>
      <c r="S69" s="61">
        <v>0</v>
      </c>
      <c r="T69" s="65">
        <f>S69*2.68</f>
        <v>0</v>
      </c>
      <c r="U69" s="56">
        <v>1000000</v>
      </c>
      <c r="V69" s="66">
        <f>(R69+T69)/((S69*6.7)+(Q69))</f>
        <v>0.60000000000000009</v>
      </c>
      <c r="W69" s="8">
        <v>0.25</v>
      </c>
      <c r="X69" s="9">
        <v>8</v>
      </c>
      <c r="Y69" s="69">
        <f>(W69/X69)*8*R69</f>
        <v>0.15000000000000002</v>
      </c>
      <c r="Z69">
        <v>1</v>
      </c>
      <c r="AA69">
        <v>6</v>
      </c>
      <c r="AB69" s="9">
        <v>16</v>
      </c>
      <c r="AC69" s="72">
        <f>(Z69+(AA69/AB69))*2.7</f>
        <v>3.7125000000000004</v>
      </c>
      <c r="AD69" s="73">
        <f>Y69*U69/(Y69+AC69)</f>
        <v>38834.951456310686</v>
      </c>
      <c r="AE69" s="69">
        <f>(Y69+AC69)/(8*(W69/X69)+8*0.84375*(Z69+AA69/AB69))</f>
        <v>0.40524590163934421</v>
      </c>
      <c r="AF69" s="74">
        <f>AD69*AE69</f>
        <v>15737.704918032787</v>
      </c>
      <c r="AG69" t="s">
        <v>280</v>
      </c>
      <c r="AH69">
        <v>8</v>
      </c>
      <c r="AI69">
        <v>16</v>
      </c>
      <c r="AJ69" s="2">
        <f>(AF69*(AH69/AI69)/16)*J69/1000</f>
        <v>0.49180327868852458</v>
      </c>
      <c r="AK69" t="s">
        <v>267</v>
      </c>
    </row>
    <row r="70" spans="3:37" ht="12.75">
      <c r="C70" s="94">
        <f>AJ70</f>
        <v>1.0690121786197562</v>
      </c>
      <c r="D70" t="str">
        <f>AK70</f>
        <v>mg</v>
      </c>
      <c r="E70" t="s">
        <v>281</v>
      </c>
      <c r="H70">
        <v>1</v>
      </c>
      <c r="I70">
        <v>1</v>
      </c>
      <c r="J70">
        <v>1</v>
      </c>
      <c r="L70" s="60">
        <v>1</v>
      </c>
      <c r="M70" s="61">
        <v>0</v>
      </c>
      <c r="N70" s="52">
        <f>M70*2.68</f>
        <v>0</v>
      </c>
      <c r="O70" s="53">
        <v>1000</v>
      </c>
      <c r="P70" s="63">
        <v>0.39500000000000002</v>
      </c>
      <c r="Q70" s="61">
        <v>1</v>
      </c>
      <c r="R70" s="64">
        <f>Q70*P70</f>
        <v>0.39500000000000002</v>
      </c>
      <c r="S70" s="61">
        <v>0</v>
      </c>
      <c r="T70" s="65">
        <f>S70*2.68</f>
        <v>0</v>
      </c>
      <c r="U70" s="56">
        <v>1000000</v>
      </c>
      <c r="V70" s="66">
        <f>(R70+T70)/((S70*6.7)+(Q70))</f>
        <v>0.39500000000000002</v>
      </c>
      <c r="W70" s="8">
        <v>1</v>
      </c>
      <c r="X70" s="9">
        <v>8</v>
      </c>
      <c r="Y70" s="69">
        <f>(W70/X70)*8*R70</f>
        <v>0.39500000000000002</v>
      </c>
      <c r="Z70">
        <v>1</v>
      </c>
      <c r="AA70">
        <v>9</v>
      </c>
      <c r="AB70" s="9">
        <v>16</v>
      </c>
      <c r="AC70" s="72">
        <f>(Z70+(AA70/AB70))*2.7</f>
        <v>4.21875</v>
      </c>
      <c r="AD70" s="73">
        <f>Y70*U70/(Y70+AC70)</f>
        <v>85613.654836087793</v>
      </c>
      <c r="AE70" s="69">
        <f>(Y70+AC70)/(8*(W70/X70)+8*0.84375*(Z70+AA70/AB70))</f>
        <v>0.39956698240866023</v>
      </c>
      <c r="AF70" s="74">
        <f>AD70*AE70</f>
        <v>34208.3897158322</v>
      </c>
      <c r="AG70" t="s">
        <v>281</v>
      </c>
      <c r="AH70">
        <v>8</v>
      </c>
      <c r="AI70">
        <v>16</v>
      </c>
      <c r="AJ70" s="2">
        <f>(AF70*(AH70/AI70)/16)*J70/1000</f>
        <v>1.0690121786197562</v>
      </c>
      <c r="AK70" t="s">
        <v>267</v>
      </c>
    </row>
    <row r="71" spans="3:37" ht="12.75">
      <c r="C71" s="94">
        <f>AJ71</f>
        <v>1.7884382158738714</v>
      </c>
      <c r="D71" t="str">
        <f>AK71</f>
        <v>mg</v>
      </c>
      <c r="E71" t="s">
        <v>282</v>
      </c>
      <c r="H71">
        <v>1</v>
      </c>
      <c r="I71">
        <v>1</v>
      </c>
      <c r="J71">
        <v>1</v>
      </c>
      <c r="L71" s="60">
        <v>1</v>
      </c>
      <c r="M71" s="61">
        <v>0</v>
      </c>
      <c r="N71" s="52">
        <f>M71*2.68</f>
        <v>0</v>
      </c>
      <c r="O71" s="53">
        <v>1000</v>
      </c>
      <c r="P71" s="63">
        <v>0.47400000000000003</v>
      </c>
      <c r="Q71" s="61">
        <v>1</v>
      </c>
      <c r="R71" s="64">
        <f>Q71*P71</f>
        <v>0.47400000000000003</v>
      </c>
      <c r="S71" s="61">
        <v>0</v>
      </c>
      <c r="T71" s="65">
        <f>S71*2.68</f>
        <v>0</v>
      </c>
      <c r="U71" s="56">
        <v>1000000</v>
      </c>
      <c r="V71" s="66">
        <f>(R71+T71)/((S71*6.7)+(Q71))</f>
        <v>0.47400000000000003</v>
      </c>
      <c r="W71" s="8">
        <v>1.6800000000000002</v>
      </c>
      <c r="X71" s="9">
        <v>8</v>
      </c>
      <c r="Y71" s="69">
        <f>(W71/X71)*8*R71</f>
        <v>0.79632000000000014</v>
      </c>
      <c r="Z71">
        <v>1</v>
      </c>
      <c r="AA71">
        <v>13</v>
      </c>
      <c r="AB71" s="9">
        <v>16</v>
      </c>
      <c r="AC71" s="72">
        <f>(Z71+(AA71/AB71))*2.7</f>
        <v>4.8937500000000007</v>
      </c>
      <c r="AD71" s="73">
        <f>Y71*U71/(Y71+AC71)</f>
        <v>139949.06916786614</v>
      </c>
      <c r="AE71" s="69">
        <f>(Y71+AC71)/(8*(W71/X71)+8*0.84375*(Z71+AA71/AB71))</f>
        <v>0.40893464492655973</v>
      </c>
      <c r="AF71" s="74">
        <f>AD71*AE71</f>
        <v>57230.022907963888</v>
      </c>
      <c r="AG71" t="s">
        <v>282</v>
      </c>
      <c r="AH71">
        <v>8</v>
      </c>
      <c r="AI71">
        <v>16</v>
      </c>
      <c r="AJ71" s="2">
        <f>(AF71*(AH71/AI71)/16)*J71/1000</f>
        <v>1.7884382158738714</v>
      </c>
      <c r="AK71" t="s">
        <v>267</v>
      </c>
    </row>
    <row r="72" spans="3:37" ht="12.75">
      <c r="C72" s="94">
        <f>AJ72</f>
        <v>1.0507674144037777</v>
      </c>
      <c r="D72" t="str">
        <f>AK72</f>
        <v>mg</v>
      </c>
      <c r="E72" t="s">
        <v>283</v>
      </c>
      <c r="H72">
        <v>1</v>
      </c>
      <c r="I72">
        <v>1</v>
      </c>
      <c r="J72">
        <v>1</v>
      </c>
      <c r="L72" s="60">
        <v>1</v>
      </c>
      <c r="M72" s="61">
        <v>0</v>
      </c>
      <c r="N72" s="52">
        <f>M72*2.68</f>
        <v>0</v>
      </c>
      <c r="O72" s="53">
        <v>1000</v>
      </c>
      <c r="P72" s="63">
        <v>0.44500000000000001</v>
      </c>
      <c r="Q72" s="61">
        <v>1</v>
      </c>
      <c r="R72" s="64">
        <f>Q72*P72</f>
        <v>0.44500000000000001</v>
      </c>
      <c r="S72" s="61">
        <v>0</v>
      </c>
      <c r="T72" s="65">
        <f>S72*2.68</f>
        <v>0</v>
      </c>
      <c r="U72" s="56">
        <v>1000000</v>
      </c>
      <c r="V72" s="66">
        <f>(R72+T72)/((S72*6.7)+(Q72))</f>
        <v>0.44500000000000001</v>
      </c>
      <c r="W72" s="8">
        <v>1</v>
      </c>
      <c r="X72" s="9">
        <v>8</v>
      </c>
      <c r="Y72" s="69">
        <f>(W72/X72)*8*R72</f>
        <v>0.44500000000000001</v>
      </c>
      <c r="Z72">
        <v>1</v>
      </c>
      <c r="AA72">
        <v>13</v>
      </c>
      <c r="AB72" s="9">
        <v>16</v>
      </c>
      <c r="AC72" s="72">
        <f>(Z72+(AA72/AB72))*2.7</f>
        <v>4.8937500000000007</v>
      </c>
      <c r="AD72" s="73">
        <f>Y72*U72/(Y72+AC72)</f>
        <v>83352.844767033472</v>
      </c>
      <c r="AE72" s="69">
        <f>(Y72+AC72)/(8*(W72/X72)+8*0.84375*(Z72+AA72/AB72))</f>
        <v>0.40340023612750886</v>
      </c>
      <c r="AF72" s="74">
        <f>AD72*AE72</f>
        <v>33624.55726092089</v>
      </c>
      <c r="AG72" t="s">
        <v>283</v>
      </c>
      <c r="AH72">
        <v>8</v>
      </c>
      <c r="AI72">
        <v>16</v>
      </c>
      <c r="AJ72" s="2">
        <f>(AF72*(AH72/AI72)/16)*J72/1000</f>
        <v>1.0507674144037777</v>
      </c>
      <c r="AK72" t="s">
        <v>267</v>
      </c>
    </row>
    <row r="73" spans="3:37" ht="12.75">
      <c r="C73" s="82">
        <f>AJ73</f>
        <v>4.2285179114961373</v>
      </c>
      <c r="D73" t="str">
        <f>AK73</f>
        <v>mg</v>
      </c>
      <c r="E73" t="s">
        <v>284</v>
      </c>
      <c r="H73">
        <v>1</v>
      </c>
      <c r="I73">
        <v>1</v>
      </c>
      <c r="J73">
        <v>1</v>
      </c>
      <c r="L73" s="60">
        <v>1</v>
      </c>
      <c r="M73" s="61">
        <v>0</v>
      </c>
      <c r="N73" s="52">
        <f>M73*2.68</f>
        <v>0</v>
      </c>
      <c r="O73" s="53">
        <v>1000</v>
      </c>
      <c r="P73" s="63">
        <v>0.64500000000000002</v>
      </c>
      <c r="Q73" s="61">
        <v>1</v>
      </c>
      <c r="R73" s="64">
        <f>Q73*P73</f>
        <v>0.64500000000000002</v>
      </c>
      <c r="S73" s="61">
        <v>0</v>
      </c>
      <c r="T73" s="65">
        <f>S73*2.68</f>
        <v>0</v>
      </c>
      <c r="U73" s="56">
        <v>1000000</v>
      </c>
      <c r="V73" s="66">
        <f>(R73+T73)/((S73*6.7)+(Q73))</f>
        <v>0.64500000000000002</v>
      </c>
      <c r="W73" s="8">
        <v>1.6800000000000002</v>
      </c>
      <c r="X73" s="9">
        <v>8</v>
      </c>
      <c r="Y73" s="69">
        <f>(W73/X73)*8*R73</f>
        <v>1.0836000000000001</v>
      </c>
      <c r="Z73">
        <v>0</v>
      </c>
      <c r="AA73">
        <v>15</v>
      </c>
      <c r="AB73" s="9">
        <v>16</v>
      </c>
      <c r="AC73" s="72">
        <f>(Z73+(AA73/AB73))*2.7</f>
        <v>2.53125</v>
      </c>
      <c r="AD73" s="73">
        <f>Y73*U73/(Y73+AC73)</f>
        <v>299763.47566289065</v>
      </c>
      <c r="AE73" s="69">
        <f>(Y73+AC73)/(8*(W73/X73)+8*0.84375*(Z73+AA73/AB73))</f>
        <v>0.45139779911027855</v>
      </c>
      <c r="AF73" s="74">
        <f>AD73*AE73</f>
        <v>135312.5731678764</v>
      </c>
      <c r="AG73" t="s">
        <v>284</v>
      </c>
      <c r="AH73">
        <v>8</v>
      </c>
      <c r="AI73">
        <v>16</v>
      </c>
      <c r="AJ73" s="2">
        <f>(AF73*(AH73/AI73)/16)*J73/1000</f>
        <v>4.2285179114961373</v>
      </c>
      <c r="AK73" t="s">
        <v>267</v>
      </c>
    </row>
    <row r="74" spans="3:37" ht="12.75">
      <c r="C74" s="94">
        <f>AJ74</f>
        <v>1.3528289891926253</v>
      </c>
      <c r="D74" t="str">
        <f>AK74</f>
        <v>mg</v>
      </c>
      <c r="E74" t="s">
        <v>285</v>
      </c>
      <c r="H74">
        <v>1</v>
      </c>
      <c r="I74">
        <v>1</v>
      </c>
      <c r="J74">
        <v>1</v>
      </c>
      <c r="L74" s="60">
        <v>1</v>
      </c>
      <c r="M74" s="61">
        <v>0</v>
      </c>
      <c r="N74" s="52">
        <f>M74*2.68</f>
        <v>0</v>
      </c>
      <c r="O74" s="53">
        <v>1000</v>
      </c>
      <c r="P74" s="63">
        <v>0.152</v>
      </c>
      <c r="Q74" s="61">
        <v>1</v>
      </c>
      <c r="R74" s="64">
        <f>Q74*P74</f>
        <v>0.152</v>
      </c>
      <c r="S74" s="61">
        <v>0</v>
      </c>
      <c r="T74" s="65">
        <f>S74*2.68</f>
        <v>0</v>
      </c>
      <c r="U74" s="56">
        <v>1000000</v>
      </c>
      <c r="V74" s="66">
        <f>(R74+T74)/((S74*6.7)+(Q74))</f>
        <v>0.152</v>
      </c>
      <c r="W74" s="8">
        <v>1.6800000000000002</v>
      </c>
      <c r="X74" s="9">
        <v>8</v>
      </c>
      <c r="Y74" s="69">
        <f>(W74/X74)*8*R74</f>
        <v>0.25536000000000003</v>
      </c>
      <c r="Z74">
        <v>0</v>
      </c>
      <c r="AA74">
        <v>10</v>
      </c>
      <c r="AB74" s="9">
        <v>16</v>
      </c>
      <c r="AC74" s="72">
        <f>(Z74+(AA74/AB74))*2.7</f>
        <v>1.6875</v>
      </c>
      <c r="AD74" s="73">
        <f>Y74*U74/(Y74+AC74)</f>
        <v>131435.1008307341</v>
      </c>
      <c r="AE74" s="69">
        <f>(Y74+AC74)/(8*(W74/X74)+8*0.84375*(Z74+AA74/AB74))</f>
        <v>0.32936808645899546</v>
      </c>
      <c r="AF74" s="74">
        <f>AD74*AE74</f>
        <v>43290.527654164012</v>
      </c>
      <c r="AG74" t="s">
        <v>285</v>
      </c>
      <c r="AH74">
        <v>8</v>
      </c>
      <c r="AI74">
        <v>16</v>
      </c>
      <c r="AJ74" s="2">
        <f>(AF74*(AH74/AI74)/16)*J74/1000</f>
        <v>1.3528289891926253</v>
      </c>
      <c r="AK74" t="s">
        <v>267</v>
      </c>
    </row>
    <row r="75" spans="3:37" ht="12.75">
      <c r="C75" s="82">
        <f>AJ75</f>
        <v>3.8343033207805548</v>
      </c>
      <c r="D75" t="str">
        <f>AK75</f>
        <v>mg</v>
      </c>
      <c r="E75" t="s">
        <v>286</v>
      </c>
      <c r="H75">
        <v>1</v>
      </c>
      <c r="I75">
        <v>1</v>
      </c>
      <c r="J75">
        <v>1</v>
      </c>
      <c r="L75" s="60">
        <v>1</v>
      </c>
      <c r="M75" s="61">
        <v>0</v>
      </c>
      <c r="N75" s="52">
        <f>M75*2.68</f>
        <v>0</v>
      </c>
      <c r="O75" s="53">
        <v>1000</v>
      </c>
      <c r="P75" s="63">
        <v>0.40</v>
      </c>
      <c r="Q75" s="61">
        <v>1</v>
      </c>
      <c r="R75" s="64">
        <f>Q75*P75</f>
        <v>0.40000000000000002</v>
      </c>
      <c r="S75" s="61">
        <v>0</v>
      </c>
      <c r="T75" s="65">
        <f>S75*2.68</f>
        <v>0</v>
      </c>
      <c r="U75" s="56">
        <v>1000000</v>
      </c>
      <c r="V75" s="66">
        <f>(R75+T75)/((S75*6.7)+(Q75))</f>
        <v>0.40000000000000002</v>
      </c>
      <c r="W75" s="8">
        <v>1.6800000000000002</v>
      </c>
      <c r="X75" s="9">
        <v>8</v>
      </c>
      <c r="Y75" s="69">
        <f>(W75/X75)*8*R75</f>
        <v>0.67200000000000015</v>
      </c>
      <c r="Z75">
        <v>0</v>
      </c>
      <c r="AA75">
        <v>9</v>
      </c>
      <c r="AB75" s="9">
        <v>16</v>
      </c>
      <c r="AC75" s="72">
        <f>(Z75+(AA75/AB75))*2.7</f>
        <v>1.51875</v>
      </c>
      <c r="AD75" s="73">
        <f>Y75*U75/(Y75+AC75)</f>
        <v>306744.26566244435</v>
      </c>
      <c r="AE75" s="69">
        <f>(Y75+AC75)/(8*(W75/X75)+8*0.84375*(Z75+AA75/AB75))</f>
        <v>0.40000000000000002</v>
      </c>
      <c r="AF75" s="74">
        <f>AD75*AE75</f>
        <v>122697.70626497775</v>
      </c>
      <c r="AG75" t="s">
        <v>286</v>
      </c>
      <c r="AH75">
        <v>8</v>
      </c>
      <c r="AI75">
        <v>16</v>
      </c>
      <c r="AJ75" s="2">
        <f>(AF75*(AH75/AI75)/16)*J75/1000</f>
        <v>3.8343033207805548</v>
      </c>
      <c r="AK75" t="s">
        <v>267</v>
      </c>
    </row>
    <row r="76" spans="3:37" ht="12.75">
      <c r="C76" s="82">
        <f>AJ76</f>
        <v>3.6949798771446716</v>
      </c>
      <c r="D76" t="str">
        <f>AK76</f>
        <v>mg</v>
      </c>
      <c r="E76" t="s">
        <v>287</v>
      </c>
      <c r="H76">
        <v>1</v>
      </c>
      <c r="I76">
        <v>1</v>
      </c>
      <c r="J76">
        <v>1</v>
      </c>
      <c r="L76" s="60">
        <v>1</v>
      </c>
      <c r="M76" s="61">
        <v>0</v>
      </c>
      <c r="N76" s="52">
        <f>M76*2.68</f>
        <v>0</v>
      </c>
      <c r="O76" s="53">
        <v>1000</v>
      </c>
      <c r="P76" s="63">
        <v>0.623</v>
      </c>
      <c r="Q76" s="61">
        <v>1</v>
      </c>
      <c r="R76" s="64">
        <f>Q76*P76</f>
        <v>0.623</v>
      </c>
      <c r="S76" s="61">
        <v>0</v>
      </c>
      <c r="T76" s="65">
        <f>S76*2.68</f>
        <v>0</v>
      </c>
      <c r="U76" s="56">
        <v>1000000</v>
      </c>
      <c r="V76" s="66">
        <f>(R76+T76)/((S76*6.7)+(Q76))</f>
        <v>0.623</v>
      </c>
      <c r="W76" s="8">
        <v>1.6800000000000002</v>
      </c>
      <c r="X76" s="9">
        <v>8</v>
      </c>
      <c r="Y76" s="69">
        <f>(W76/X76)*8*R76</f>
        <v>1.04664</v>
      </c>
      <c r="Z76">
        <v>1</v>
      </c>
      <c r="AA76">
        <v>1</v>
      </c>
      <c r="AB76" s="9">
        <v>16</v>
      </c>
      <c r="AC76" s="72">
        <f>(Z76+(AA76/AB76))*2.7</f>
        <v>2.8687500000000004</v>
      </c>
      <c r="AD76" s="73">
        <f>Y76*U76/(Y76+AC76)</f>
        <v>267314.36715116497</v>
      </c>
      <c r="AE76" s="69">
        <f>(Y76+AC76)/(8*(W76/X76)+8*0.84375*(Z76+AA76/AB76))</f>
        <v>0.44232323660241468</v>
      </c>
      <c r="AF76" s="74">
        <f>AD76*AE76</f>
        <v>118239.3560686295</v>
      </c>
      <c r="AG76" t="s">
        <v>287</v>
      </c>
      <c r="AH76">
        <v>8</v>
      </c>
      <c r="AI76">
        <v>16</v>
      </c>
      <c r="AJ76" s="2">
        <f>(AF76*(AH76/AI76)/16)*J76/1000</f>
        <v>3.6949798771446716</v>
      </c>
      <c r="AK76" t="s">
        <v>267</v>
      </c>
    </row>
    <row r="77" spans="12:32" ht="12.75">
      <c r="L77" s="50"/>
      <c r="M77" s="51"/>
      <c r="N77" s="52"/>
      <c r="O77" s="53"/>
      <c r="P77" s="50"/>
      <c r="Q77" s="54"/>
      <c r="R77" s="55"/>
      <c r="S77" s="55"/>
      <c r="T77" s="55"/>
      <c r="U77" s="56"/>
      <c r="V77" s="55"/>
      <c r="W77" s="9"/>
      <c r="Y77" s="9"/>
      <c r="Z77" s="9"/>
      <c r="AA77" s="9"/>
      <c r="AC77" s="9"/>
      <c r="AD77" s="57"/>
      <c r="AE77" s="9"/>
      <c r="AF77" s="58"/>
    </row>
    <row r="78" spans="5:33" ht="12.75">
      <c r="E78" s="49" t="s">
        <v>288</v>
      </c>
      <c r="L78" s="50"/>
      <c r="M78" s="51"/>
      <c r="N78" s="52"/>
      <c r="O78" s="53"/>
      <c r="P78" s="50"/>
      <c r="Q78" s="54"/>
      <c r="R78" s="55"/>
      <c r="S78" s="55"/>
      <c r="T78" s="55"/>
      <c r="U78" s="56"/>
      <c r="V78" s="55"/>
      <c r="W78" s="9"/>
      <c r="Y78" s="9"/>
      <c r="Z78" s="9"/>
      <c r="AA78" s="9"/>
      <c r="AC78" s="9"/>
      <c r="AD78" s="57"/>
      <c r="AE78" s="9"/>
      <c r="AF78" s="58"/>
      <c r="AG78" s="49" t="str">
        <f>E78</f>
        <v>PG - Phosphate group, 16 pills, 1 taken every tridiem</v>
      </c>
    </row>
    <row r="79" spans="5:33" ht="12.75">
      <c r="E79" s="92" t="s">
        <v>289</v>
      </c>
      <c r="L79" s="50"/>
      <c r="M79" s="51"/>
      <c r="N79" s="52"/>
      <c r="O79" s="53"/>
      <c r="P79" s="50"/>
      <c r="Q79" s="54"/>
      <c r="R79" s="55"/>
      <c r="S79" s="55"/>
      <c r="T79" s="55"/>
      <c r="U79" s="56"/>
      <c r="V79" s="55"/>
      <c r="W79" s="9"/>
      <c r="Y79" s="9"/>
      <c r="Z79" s="9"/>
      <c r="AA79" s="9"/>
      <c r="AC79" s="9"/>
      <c r="AD79" s="57"/>
      <c r="AE79" s="9"/>
      <c r="AF79" s="58"/>
      <c r="AG79" s="92" t="s">
        <v>289</v>
      </c>
    </row>
    <row r="80" spans="1:33" ht="12.75">
      <c r="A80" s="1" t="s">
        <v>290</v>
      </c>
      <c r="C80" s="10">
        <v>17</v>
      </c>
      <c r="D80" t="s">
        <v>291</v>
      </c>
      <c r="E80" t="s">
        <v>292</v>
      </c>
      <c r="L80" s="50"/>
      <c r="M80" s="51"/>
      <c r="N80" s="52"/>
      <c r="O80" s="53"/>
      <c r="P80" s="50"/>
      <c r="Q80" s="54"/>
      <c r="R80" s="55"/>
      <c r="S80" s="55"/>
      <c r="T80" s="55"/>
      <c r="U80" s="56"/>
      <c r="V80" s="55"/>
      <c r="W80" s="9"/>
      <c r="Y80" s="9"/>
      <c r="Z80" s="9"/>
      <c r="AA80" s="9"/>
      <c r="AC80" s="9"/>
      <c r="AD80" s="57"/>
      <c r="AE80" s="9"/>
      <c r="AF80" s="58"/>
      <c r="AG80" s="92"/>
    </row>
    <row r="81" spans="3:37" ht="12.75">
      <c r="C81" s="10">
        <f>AJ81</f>
        <v>25.1875</v>
      </c>
      <c r="D81" t="str">
        <f>AK81</f>
        <v>mg</v>
      </c>
      <c r="E81" t="s">
        <v>293</v>
      </c>
      <c r="H81">
        <v>1</v>
      </c>
      <c r="I81">
        <v>1</v>
      </c>
      <c r="J81" s="6">
        <f>H81/I81</f>
        <v>1</v>
      </c>
      <c r="K81" s="6"/>
      <c r="L81" s="60">
        <v>1</v>
      </c>
      <c r="M81" s="61">
        <v>0</v>
      </c>
      <c r="N81" s="52">
        <f>M81*2.68</f>
        <v>0</v>
      </c>
      <c r="O81" s="62">
        <f>(L81*1000)/(N81+L81)</f>
        <v>1000</v>
      </c>
      <c r="P81" s="63">
        <v>0.40300000000000002</v>
      </c>
      <c r="Q81" s="61">
        <v>1</v>
      </c>
      <c r="R81" s="64">
        <f>Q81*P81</f>
        <v>0.40300000000000002</v>
      </c>
      <c r="S81" s="61">
        <v>0</v>
      </c>
      <c r="T81" s="65">
        <f>S81*2.68</f>
        <v>0</v>
      </c>
      <c r="U81" s="56">
        <f>1000*(R81)*O81/((R81)+T81)</f>
        <v>999999.99999999988</v>
      </c>
      <c r="V81" s="66">
        <f>(R81+T81)/((S81*6.7)+(Q81))</f>
        <v>0.40300000000000002</v>
      </c>
      <c r="W81" s="67">
        <v>6.72</v>
      </c>
      <c r="X81" s="68">
        <v>8</v>
      </c>
      <c r="Y81" s="69">
        <f>(W81/X81)*8*R81</f>
        <v>2.7081599999999999</v>
      </c>
      <c r="Z81" s="70">
        <v>0</v>
      </c>
      <c r="AA81" s="71">
        <v>0</v>
      </c>
      <c r="AB81" s="68">
        <v>16</v>
      </c>
      <c r="AC81" s="72">
        <f>(Z81+(AA81/AB81))*2.7</f>
        <v>0</v>
      </c>
      <c r="AD81" s="73">
        <f>Y81*U81/(Y81+AC81)</f>
        <v>999999.99999999988</v>
      </c>
      <c r="AE81" s="69">
        <f>(Y81+AC81)/(8*(W81/X81)+8*0.84375*(Z81+AA81/AB81))</f>
        <v>0.40300000000000002</v>
      </c>
      <c r="AF81" s="74">
        <f>AD81*AE81</f>
        <v>403000</v>
      </c>
      <c r="AG81" t="s">
        <v>293</v>
      </c>
      <c r="AH81" s="71">
        <v>16</v>
      </c>
      <c r="AI81" s="71">
        <v>16</v>
      </c>
      <c r="AJ81" s="2">
        <f>(AF81*(AH81/AI81)/16)*J81/1000</f>
        <v>25.1875</v>
      </c>
      <c r="AK81" t="s">
        <v>267</v>
      </c>
    </row>
    <row r="82" spans="5:33" ht="12.75">
      <c r="E82" s="92" t="s">
        <v>294</v>
      </c>
      <c r="L82" s="50"/>
      <c r="M82" s="51"/>
      <c r="N82" s="52"/>
      <c r="O82" s="53"/>
      <c r="P82" s="50"/>
      <c r="Q82" s="54"/>
      <c r="R82" s="55"/>
      <c r="S82" s="55"/>
      <c r="T82" s="55"/>
      <c r="U82" s="56"/>
      <c r="V82" s="55"/>
      <c r="W82" s="9"/>
      <c r="Y82" s="9"/>
      <c r="Z82" s="9"/>
      <c r="AA82" s="9"/>
      <c r="AC82" s="9"/>
      <c r="AD82" s="57"/>
      <c r="AE82" s="9"/>
      <c r="AF82" s="58"/>
      <c r="AG82" s="92" t="s">
        <v>294</v>
      </c>
    </row>
    <row r="83" spans="1:43" ht="14.9" customHeight="1">
      <c r="A83" s="1" t="s">
        <v>295</v>
      </c>
      <c r="B83" t="s">
        <v>290</v>
      </c>
      <c r="C83" s="10">
        <f>AJ83</f>
        <v>18.44216019916092</v>
      </c>
      <c r="D83" t="str">
        <f>AK83</f>
        <v>µg</v>
      </c>
      <c r="E83" t="s">
        <v>296</v>
      </c>
      <c r="F83" t="s">
        <v>297</v>
      </c>
      <c r="G83" t="s">
        <v>298</v>
      </c>
      <c r="H83">
        <v>97</v>
      </c>
      <c r="I83">
        <v>136</v>
      </c>
      <c r="J83" s="6">
        <f>H83/I83</f>
        <v>0.71323529411764708</v>
      </c>
      <c r="K83" s="59">
        <v>0.58399999999999996</v>
      </c>
      <c r="L83" s="60">
        <v>0.109</v>
      </c>
      <c r="M83" s="61">
        <v>6</v>
      </c>
      <c r="N83" s="52">
        <f>M83*2.68</f>
        <v>16.080000000000002</v>
      </c>
      <c r="O83" s="62">
        <f>(L83*1000)/(N83+L83)</f>
        <v>6.7329668293285545</v>
      </c>
      <c r="P83" s="63">
        <v>0.42099999999999999</v>
      </c>
      <c r="Q83" s="61">
        <v>1</v>
      </c>
      <c r="R83" s="64">
        <f>Q83*P83</f>
        <v>0.42099999999999999</v>
      </c>
      <c r="S83" s="61">
        <v>0</v>
      </c>
      <c r="T83" s="65">
        <f>S83*2.68</f>
        <v>0</v>
      </c>
      <c r="U83" s="56">
        <f>1000*(R83)*O83/((R83)+T83)</f>
        <v>6732.9668293285549</v>
      </c>
      <c r="V83" s="66">
        <f>(R83+T83)/((S83*6.7)+(Q83))</f>
        <v>0.42099999999999999</v>
      </c>
      <c r="W83" s="67">
        <v>4</v>
      </c>
      <c r="X83" s="68">
        <v>8</v>
      </c>
      <c r="Y83" s="69">
        <f>(W83*8*V83)/X83</f>
        <v>1.6839999999999999</v>
      </c>
      <c r="Z83" s="70">
        <v>1</v>
      </c>
      <c r="AA83" s="71">
        <v>7</v>
      </c>
      <c r="AB83" s="68">
        <v>16</v>
      </c>
      <c r="AC83" s="68">
        <f>(Z83+(AA83/AB83))*2.7</f>
        <v>3.8812500000000001</v>
      </c>
      <c r="AD83" s="73">
        <f>Y83*U83/(Y83+AC83)</f>
        <v>2037.3417439628563</v>
      </c>
      <c r="AE83" s="69">
        <f>(Y83+AC83)/(8*(W83/X83)+8*0.84375*(Z83+AA83/AB83))</f>
        <v>0.40612998859749139</v>
      </c>
      <c r="AF83" s="74">
        <f>AD83*AE83</f>
        <v>827.4255792448281</v>
      </c>
      <c r="AG83" s="75" t="s">
        <v>296</v>
      </c>
      <c r="AH83" s="71">
        <v>8</v>
      </c>
      <c r="AI83" s="71">
        <v>16</v>
      </c>
      <c r="AJ83" s="2">
        <f>(AF83*(AH83/AI83)/16)*J83</f>
        <v>18.44216019916092</v>
      </c>
      <c r="AK83" t="s">
        <v>41</v>
      </c>
      <c r="AM83" s="77"/>
      <c r="AN83" s="77"/>
      <c r="AO83" s="77"/>
      <c r="AP83" s="77"/>
      <c r="AQ83" s="77"/>
    </row>
    <row r="84" spans="3:37" ht="12.75">
      <c r="C84" s="10">
        <f>AJ84</f>
        <v>12.027137042062414</v>
      </c>
      <c r="D84" t="str">
        <f>AK84</f>
        <v>mg</v>
      </c>
      <c r="E84" t="s">
        <v>299</v>
      </c>
      <c r="H84">
        <v>1</v>
      </c>
      <c r="I84">
        <v>1</v>
      </c>
      <c r="J84" s="6">
        <f>H84/I84</f>
        <v>1</v>
      </c>
      <c r="K84" s="6"/>
      <c r="L84" s="60">
        <v>1</v>
      </c>
      <c r="M84" s="61">
        <v>0</v>
      </c>
      <c r="N84" s="52">
        <f>M84*2.68</f>
        <v>0</v>
      </c>
      <c r="O84" s="62">
        <f>(L84*1000)/(N84+L84)</f>
        <v>1000</v>
      </c>
      <c r="P84" s="63">
        <v>0.55400000000000005</v>
      </c>
      <c r="Q84" s="61">
        <v>1</v>
      </c>
      <c r="R84" s="64">
        <f>Q84*P84</f>
        <v>0.55400000000000005</v>
      </c>
      <c r="S84" s="61">
        <v>0</v>
      </c>
      <c r="T84" s="65">
        <f>S84*2.68</f>
        <v>0</v>
      </c>
      <c r="U84" s="56">
        <f>1000*(R84)*O84/((R84)+T84)</f>
        <v>999999.99999999988</v>
      </c>
      <c r="V84" s="66">
        <f>(R84+T84)/((S84*6.7)+(Q84))</f>
        <v>0.55400000000000005</v>
      </c>
      <c r="W84" s="67">
        <v>3.36</v>
      </c>
      <c r="X84" s="68">
        <v>8</v>
      </c>
      <c r="Y84" s="69">
        <f>(W84/X84)*8*R84</f>
        <v>1.86144</v>
      </c>
      <c r="Z84" s="70">
        <v>0</v>
      </c>
      <c r="AA84" s="71">
        <v>3.50</v>
      </c>
      <c r="AB84" s="68">
        <v>16</v>
      </c>
      <c r="AC84" s="72">
        <f>(Z84+(AA84/AB84))*2.7</f>
        <v>0.59062500000000007</v>
      </c>
      <c r="AD84" s="73">
        <f>Y84*U84/(Y84+AC84)</f>
        <v>759131.58908919606</v>
      </c>
      <c r="AE84" s="69">
        <f>(Y84+AC84)/(8*(W84/X84)+8*0.84375*(Z84+AA84/AB84))</f>
        <v>0.50698507462686571</v>
      </c>
      <c r="AF84" s="74">
        <f>AD84*AE84</f>
        <v>384868.38534599723</v>
      </c>
      <c r="AG84" t="s">
        <v>300</v>
      </c>
      <c r="AH84" s="71">
        <v>8</v>
      </c>
      <c r="AI84" s="71">
        <v>16</v>
      </c>
      <c r="AJ84" s="2">
        <f>(AF84*(AH84/AI84)/16)*J84/1000</f>
        <v>12.027137042062414</v>
      </c>
      <c r="AK84" t="s">
        <v>267</v>
      </c>
    </row>
    <row r="85" spans="3:37" ht="12.75">
      <c r="C85" s="94">
        <f>AJ85</f>
        <v>3.7865612648221347</v>
      </c>
      <c r="D85" t="str">
        <f>AK85</f>
        <v>mg</v>
      </c>
      <c r="E85" t="s">
        <v>301</v>
      </c>
      <c r="H85">
        <v>1</v>
      </c>
      <c r="I85">
        <v>1</v>
      </c>
      <c r="J85" s="6">
        <f>H85/I85</f>
        <v>1</v>
      </c>
      <c r="K85" s="6"/>
      <c r="L85" s="60">
        <v>1</v>
      </c>
      <c r="M85" s="61">
        <v>0</v>
      </c>
      <c r="N85" s="52">
        <f>M85*2.68</f>
        <v>0</v>
      </c>
      <c r="O85" s="62">
        <f>(L85*1000)/(N85+L85)</f>
        <v>1000</v>
      </c>
      <c r="P85" s="63">
        <v>0.47900000000000004</v>
      </c>
      <c r="Q85" s="61">
        <v>1</v>
      </c>
      <c r="R85" s="64">
        <f>Q85*P85</f>
        <v>0.47900000000000004</v>
      </c>
      <c r="S85" s="61">
        <v>0</v>
      </c>
      <c r="T85" s="65">
        <f>S85*2.68</f>
        <v>0</v>
      </c>
      <c r="U85" s="56">
        <f>1000*(R85)*O85/((R85)+T85)</f>
        <v>1000000</v>
      </c>
      <c r="V85" s="66">
        <f>(R85+T85)/((S85*6.7)+(Q85))</f>
        <v>0.47900000000000004</v>
      </c>
      <c r="W85" s="67">
        <v>2</v>
      </c>
      <c r="X85" s="68">
        <v>8</v>
      </c>
      <c r="Y85" s="69">
        <f>(W85/X85)*8*R85</f>
        <v>0.95800000000000007</v>
      </c>
      <c r="Z85" s="70">
        <v>0</v>
      </c>
      <c r="AA85" s="71">
        <v>14</v>
      </c>
      <c r="AB85" s="68">
        <v>16</v>
      </c>
      <c r="AC85" s="72">
        <f>(Z85+(AA85/AB85))*2.7</f>
        <v>2.3625000000000003</v>
      </c>
      <c r="AD85" s="73">
        <f>Y85*U85/(Y85+AC85)</f>
        <v>288510.76645083574</v>
      </c>
      <c r="AE85" s="69">
        <f>(Y85+AC85)/(8*(W85/X85)+8*0.84375*(Z85+AA85/AB85))</f>
        <v>0.41998418972332019</v>
      </c>
      <c r="AF85" s="74">
        <f>AD85*AE85</f>
        <v>121169.96047430832</v>
      </c>
      <c r="AG85" t="s">
        <v>302</v>
      </c>
      <c r="AH85" s="71">
        <v>8</v>
      </c>
      <c r="AI85" s="71">
        <v>16</v>
      </c>
      <c r="AJ85" s="2">
        <f>(AF85*(AH85/AI85)/16)*J85/1000</f>
        <v>3.7865612648221347</v>
      </c>
      <c r="AK85" t="s">
        <v>267</v>
      </c>
    </row>
    <row r="86" spans="3:37" ht="12.75">
      <c r="C86" s="94">
        <f>AJ86</f>
        <v>1.0011806375442738</v>
      </c>
      <c r="D86" t="str">
        <f>AK86</f>
        <v>mg</v>
      </c>
      <c r="E86" t="s">
        <v>303</v>
      </c>
      <c r="H86">
        <v>1</v>
      </c>
      <c r="I86">
        <v>1</v>
      </c>
      <c r="J86" s="6">
        <f>H86/I86</f>
        <v>1</v>
      </c>
      <c r="K86" s="6"/>
      <c r="L86" s="60">
        <v>1</v>
      </c>
      <c r="M86" s="61">
        <v>0</v>
      </c>
      <c r="N86" s="52">
        <f>M86*2.68</f>
        <v>0</v>
      </c>
      <c r="O86" s="62">
        <f>(L86*1000)/(N86+L86)</f>
        <v>1000</v>
      </c>
      <c r="P86" s="63">
        <v>0.42399999999999999</v>
      </c>
      <c r="Q86" s="61">
        <v>1</v>
      </c>
      <c r="R86" s="64">
        <f>Q86*P86</f>
        <v>0.42399999999999999</v>
      </c>
      <c r="S86" s="61">
        <v>0</v>
      </c>
      <c r="T86" s="65">
        <f>S86*2.68</f>
        <v>0</v>
      </c>
      <c r="U86" s="56">
        <f>1000*(R86)*O86/((R86)+T86)</f>
        <v>1000000</v>
      </c>
      <c r="V86" s="66">
        <f>(R86+T86)/((S86*6.7)+(Q86))</f>
        <v>0.42399999999999999</v>
      </c>
      <c r="W86" s="67">
        <v>1</v>
      </c>
      <c r="X86" s="68">
        <v>8</v>
      </c>
      <c r="Y86" s="69">
        <f>(W86/X86)*8*R86</f>
        <v>0.42399999999999999</v>
      </c>
      <c r="Z86" s="70">
        <v>1</v>
      </c>
      <c r="AA86" s="71">
        <v>13</v>
      </c>
      <c r="AB86" s="68">
        <v>16</v>
      </c>
      <c r="AC86" s="72">
        <f>(Z86+(AA86/AB86))*2.7</f>
        <v>4.8937500000000007</v>
      </c>
      <c r="AD86" s="73">
        <f>Y86*U86/(Y86+AC86)</f>
        <v>79732.969771049771</v>
      </c>
      <c r="AE86" s="69">
        <f>(Y86+AC86)/(8*(W86/X86)+8*0.84375*(Z86+AA86/AB86))</f>
        <v>0.40181345926800477</v>
      </c>
      <c r="AF86" s="74">
        <f>AD86*AE86</f>
        <v>32037.780401416763</v>
      </c>
      <c r="AG86" t="s">
        <v>304</v>
      </c>
      <c r="AH86" s="71">
        <v>8</v>
      </c>
      <c r="AI86" s="71">
        <v>16</v>
      </c>
      <c r="AJ86" s="2">
        <f>(AF86*(AH86/AI86)/16)*J86/1000</f>
        <v>1.0011806375442738</v>
      </c>
      <c r="AK86" t="s">
        <v>267</v>
      </c>
    </row>
    <row r="87" spans="3:37" ht="12.75">
      <c r="C87" s="8">
        <f>AJ87</f>
        <v>0.16017488076311603</v>
      </c>
      <c r="D87" t="str">
        <f>AK87</f>
        <v>mg</v>
      </c>
      <c r="E87" t="s">
        <v>305</v>
      </c>
      <c r="H87">
        <v>1</v>
      </c>
      <c r="I87">
        <v>1</v>
      </c>
      <c r="J87" s="6">
        <f>H87/I87</f>
        <v>1</v>
      </c>
      <c r="K87" s="6"/>
      <c r="L87" s="60">
        <v>1</v>
      </c>
      <c r="M87" s="61">
        <v>0</v>
      </c>
      <c r="N87" s="52">
        <f>M87*2.68</f>
        <v>0</v>
      </c>
      <c r="O87" s="62">
        <f>(L87*1000)/(N87+L87)</f>
        <v>1000</v>
      </c>
      <c r="P87" s="63">
        <v>0.40300000000000002</v>
      </c>
      <c r="Q87" s="61">
        <v>1</v>
      </c>
      <c r="R87" s="64">
        <f>Q87*P87</f>
        <v>0.40300000000000002</v>
      </c>
      <c r="S87" s="61">
        <v>0</v>
      </c>
      <c r="T87" s="65">
        <f>S87*2.68</f>
        <v>0</v>
      </c>
      <c r="U87" s="56">
        <f>1000*(R87)*O87/((R87)+T87)</f>
        <v>999999.99999999988</v>
      </c>
      <c r="V87" s="66">
        <f>(R87+T87)/((S87*6.7)+(Q87))</f>
        <v>0.40300000000000002</v>
      </c>
      <c r="W87" s="67">
        <v>0.25</v>
      </c>
      <c r="X87" s="68">
        <v>8</v>
      </c>
      <c r="Y87" s="69">
        <f>(W87/X87)*8*R87</f>
        <v>0.10075000000000001</v>
      </c>
      <c r="Z87" s="70">
        <v>2</v>
      </c>
      <c r="AA87" s="71">
        <v>14</v>
      </c>
      <c r="AB87" s="68">
        <v>16</v>
      </c>
      <c r="AC87" s="72">
        <f>(Z87+(AA87/AB87))*2.7</f>
        <v>7.7625000000000002</v>
      </c>
      <c r="AD87" s="73">
        <f>Y87*U87/(Y87+AC87)</f>
        <v>12812.76825739993</v>
      </c>
      <c r="AE87" s="69">
        <f>(Y87+AC87)/(8*(W87/X87)+8*0.84375*(Z87+AA87/AB87))</f>
        <v>0.40003815580286162</v>
      </c>
      <c r="AF87" s="74">
        <f>AD87*AE87</f>
        <v>5125.5961844197127</v>
      </c>
      <c r="AG87" t="s">
        <v>293</v>
      </c>
      <c r="AH87" s="71">
        <v>8</v>
      </c>
      <c r="AI87" s="71">
        <v>16</v>
      </c>
      <c r="AJ87" s="2">
        <f>(AF87*(AH87/AI87)/16)*J87/1000</f>
        <v>0.16017488076311603</v>
      </c>
      <c r="AK87" t="s">
        <v>267</v>
      </c>
    </row>
    <row r="88" spans="3:37" ht="12.75">
      <c r="C88" s="94">
        <f>AJ88</f>
        <v>8.2934521768940677</v>
      </c>
      <c r="D88" t="str">
        <f>AK88</f>
        <v>mg</v>
      </c>
      <c r="E88" t="s">
        <v>306</v>
      </c>
      <c r="H88">
        <v>1</v>
      </c>
      <c r="I88">
        <v>1</v>
      </c>
      <c r="J88" s="6">
        <f>H88/I88</f>
        <v>1</v>
      </c>
      <c r="K88" s="6"/>
      <c r="L88" s="60">
        <v>1</v>
      </c>
      <c r="M88" s="61">
        <v>0</v>
      </c>
      <c r="N88" s="52">
        <f>M88*2.68</f>
        <v>0</v>
      </c>
      <c r="O88" s="62">
        <f>(L88*1000)/(N88+L88)</f>
        <v>1000</v>
      </c>
      <c r="P88" s="63">
        <v>0.432</v>
      </c>
      <c r="Q88" s="61">
        <v>1</v>
      </c>
      <c r="R88" s="64">
        <f>Q88*P88</f>
        <v>0.432</v>
      </c>
      <c r="S88" s="61">
        <v>0</v>
      </c>
      <c r="T88" s="65">
        <f>S88*2.68</f>
        <v>0</v>
      </c>
      <c r="U88" s="56">
        <f>1000*(R88)*O88/((R88)+T88)</f>
        <v>1000000</v>
      </c>
      <c r="V88" s="66">
        <f>(R88+T88)/((S88*6.7)+(Q88))</f>
        <v>0.432</v>
      </c>
      <c r="W88" s="67">
        <v>3.36</v>
      </c>
      <c r="X88" s="68">
        <v>8</v>
      </c>
      <c r="Y88" s="69">
        <f>(W88/X88)*8*R88</f>
        <v>1.4515199999999999</v>
      </c>
      <c r="Z88" s="70">
        <v>0</v>
      </c>
      <c r="AA88" s="71">
        <v>5</v>
      </c>
      <c r="AB88" s="68">
        <v>16</v>
      </c>
      <c r="AC88" s="72">
        <f>(Z88+(AA88/AB88))*2.7</f>
        <v>0.84375</v>
      </c>
      <c r="AD88" s="73">
        <f>Y88*U88/(Y88+AC88)</f>
        <v>632396.18868368433</v>
      </c>
      <c r="AE88" s="69">
        <f>(Y88+AC88)/(8*(W88/X88)+8*0.84375*(Z88+AA88/AB88))</f>
        <v>0.41965855330819329</v>
      </c>
      <c r="AF88" s="74">
        <f>AD88*AE88</f>
        <v>265390.46966061019</v>
      </c>
      <c r="AG88" t="s">
        <v>306</v>
      </c>
      <c r="AH88" s="71">
        <v>8</v>
      </c>
      <c r="AI88" s="71">
        <v>16</v>
      </c>
      <c r="AJ88" s="2">
        <f>(AF88*(AH88/AI88)/16)*J88/1000</f>
        <v>8.2934521768940677</v>
      </c>
      <c r="AK88" t="s">
        <v>267</v>
      </c>
    </row>
    <row r="89" spans="3:37" ht="13.4" customHeight="1">
      <c r="C89" s="94">
        <f>AJ89</f>
        <v>3.7470355731225298</v>
      </c>
      <c r="D89" t="str">
        <f>AK89</f>
        <v>mg</v>
      </c>
      <c r="E89" t="s">
        <v>307</v>
      </c>
      <c r="H89">
        <v>1</v>
      </c>
      <c r="I89">
        <v>1</v>
      </c>
      <c r="J89" s="6">
        <f>H89/I89</f>
        <v>1</v>
      </c>
      <c r="K89" s="6"/>
      <c r="L89" s="60">
        <v>1</v>
      </c>
      <c r="M89" s="61">
        <v>0</v>
      </c>
      <c r="N89" s="52">
        <f>M89*2.68</f>
        <v>0</v>
      </c>
      <c r="O89" s="62">
        <f>(L89*1000)/(N89+L89)</f>
        <v>1000</v>
      </c>
      <c r="P89" s="63">
        <v>0.47400000000000003</v>
      </c>
      <c r="Q89" s="61">
        <v>1</v>
      </c>
      <c r="R89" s="64">
        <f>Q89*P89</f>
        <v>0.47400000000000003</v>
      </c>
      <c r="S89" s="61">
        <v>0</v>
      </c>
      <c r="T89" s="65">
        <f>S89*2.68</f>
        <v>0</v>
      </c>
      <c r="U89" s="56">
        <f>1000*(R89)*O89/((R89)+T89)</f>
        <v>1000000</v>
      </c>
      <c r="V89" s="66">
        <f>(R89+T89)/((S89*6.7)+(Q89))</f>
        <v>0.47400000000000003</v>
      </c>
      <c r="W89" s="67">
        <v>2</v>
      </c>
      <c r="X89" s="68">
        <v>8</v>
      </c>
      <c r="Y89" s="69">
        <f>(W89/X89)*8*R89</f>
        <v>0.94800000000000006</v>
      </c>
      <c r="Z89" s="70">
        <v>0</v>
      </c>
      <c r="AA89" s="71">
        <v>14</v>
      </c>
      <c r="AB89" s="68">
        <v>16</v>
      </c>
      <c r="AC89" s="72">
        <f>(Z89+(AA89/AB89))*2.7</f>
        <v>2.3625000000000003</v>
      </c>
      <c r="AD89" s="73">
        <f>Y89*U89/(Y89+AC89)</f>
        <v>286361.57680108747</v>
      </c>
      <c r="AE89" s="69">
        <f>(Y89+AC89)/(8*(W89/X89)+8*0.84375*(Z89+AA89/AB89))</f>
        <v>0.4187193675889328</v>
      </c>
      <c r="AF89" s="74">
        <f>AD89*AE89</f>
        <v>119905.13833992096</v>
      </c>
      <c r="AG89" t="s">
        <v>307</v>
      </c>
      <c r="AH89" s="71">
        <v>8</v>
      </c>
      <c r="AI89" s="71">
        <v>16</v>
      </c>
      <c r="AJ89" s="2">
        <f>(AF89*(AH89/AI89)/16)*J89/1000</f>
        <v>3.7470355731225298</v>
      </c>
      <c r="AK89" t="s">
        <v>267</v>
      </c>
    </row>
    <row r="90" spans="3:35" ht="12.75">
      <c r="C90" s="93">
        <v>2.56</v>
      </c>
      <c r="D90" t="s">
        <v>308</v>
      </c>
      <c r="E90" t="s">
        <v>309</v>
      </c>
      <c r="J90" s="6"/>
      <c r="K90" s="6"/>
      <c r="L90" s="50"/>
      <c r="M90" s="51"/>
      <c r="N90" s="52"/>
      <c r="O90" s="53"/>
      <c r="P90" s="50"/>
      <c r="Q90" s="54"/>
      <c r="R90" s="55"/>
      <c r="S90" s="55"/>
      <c r="T90" s="55"/>
      <c r="U90" s="56"/>
      <c r="V90" s="55"/>
      <c r="W90" s="9"/>
      <c r="Y90" s="9"/>
      <c r="Z90" s="9"/>
      <c r="AA90" s="9"/>
      <c r="AC90" s="9"/>
      <c r="AD90" s="57"/>
      <c r="AE90" s="9"/>
      <c r="AF90" s="58"/>
      <c r="AH90" s="71"/>
      <c r="AI90" s="71"/>
    </row>
    <row r="91" spans="3:35" ht="12.75">
      <c r="C91" s="93">
        <v>1.1200000000000001</v>
      </c>
      <c r="D91" t="s">
        <v>308</v>
      </c>
      <c r="E91" t="s">
        <v>310</v>
      </c>
      <c r="J91" s="6"/>
      <c r="K91" s="6"/>
      <c r="L91" s="50"/>
      <c r="M91" s="51"/>
      <c r="N91" s="52"/>
      <c r="O91" s="53"/>
      <c r="P91" s="50"/>
      <c r="Q91" s="54"/>
      <c r="R91" s="55"/>
      <c r="S91" s="55"/>
      <c r="T91" s="55"/>
      <c r="U91" s="56"/>
      <c r="V91" s="55"/>
      <c r="W91" s="9"/>
      <c r="Y91" s="9"/>
      <c r="Z91" s="9"/>
      <c r="AA91" s="9"/>
      <c r="AC91" s="9"/>
      <c r="AD91" s="57"/>
      <c r="AE91" s="9"/>
      <c r="AF91" s="58"/>
      <c r="AH91" s="71"/>
      <c r="AI91" s="71"/>
    </row>
    <row r="92" spans="3:35" ht="12.75">
      <c r="C92" s="93">
        <v>1.32</v>
      </c>
      <c r="D92" t="s">
        <v>308</v>
      </c>
      <c r="E92" t="s">
        <v>311</v>
      </c>
      <c r="J92" s="6"/>
      <c r="K92" s="6"/>
      <c r="L92" s="50"/>
      <c r="M92" s="51"/>
      <c r="N92" s="52"/>
      <c r="O92" s="53"/>
      <c r="P92" s="50"/>
      <c r="Q92" s="54"/>
      <c r="R92" s="55"/>
      <c r="S92" s="55"/>
      <c r="T92" s="55"/>
      <c r="U92" s="56"/>
      <c r="V92" s="55"/>
      <c r="W92" s="9"/>
      <c r="Y92" s="9"/>
      <c r="Z92" s="9"/>
      <c r="AA92" s="9"/>
      <c r="AC92" s="9"/>
      <c r="AD92" s="57"/>
      <c r="AE92" s="9"/>
      <c r="AF92" s="58"/>
      <c r="AH92" s="71"/>
      <c r="AI92" s="71"/>
    </row>
    <row r="93" spans="12:32" ht="12.75">
      <c r="L93" s="50"/>
      <c r="M93" s="51"/>
      <c r="N93" s="52"/>
      <c r="O93" s="53"/>
      <c r="P93" s="50"/>
      <c r="Q93" s="54"/>
      <c r="R93" s="55"/>
      <c r="S93" s="55"/>
      <c r="T93" s="55"/>
      <c r="U93" s="56"/>
      <c r="V93" s="55"/>
      <c r="W93" s="9"/>
      <c r="Y93" s="9"/>
      <c r="Z93" s="9"/>
      <c r="AA93" s="9"/>
      <c r="AC93" s="9"/>
      <c r="AD93" s="57"/>
      <c r="AE93" s="9"/>
      <c r="AF93" s="58"/>
    </row>
    <row r="94" spans="5:33" ht="12.75">
      <c r="E94" s="49" t="s">
        <v>312</v>
      </c>
      <c r="L94" s="50"/>
      <c r="M94" s="51"/>
      <c r="N94" s="52"/>
      <c r="O94" s="53"/>
      <c r="P94" s="50"/>
      <c r="Q94" s="54"/>
      <c r="R94" s="55"/>
      <c r="S94" s="55"/>
      <c r="T94" s="55"/>
      <c r="U94" s="56"/>
      <c r="V94" s="55"/>
      <c r="W94" s="9"/>
      <c r="Y94" s="9"/>
      <c r="Z94" s="9"/>
      <c r="AA94" s="9"/>
      <c r="AC94" s="9"/>
      <c r="AD94" s="57"/>
      <c r="AE94" s="9"/>
      <c r="AF94" s="58"/>
      <c r="AG94" s="49" t="str">
        <f>E94</f>
        <v>CaG - Calcium group, 16 pills, 1 taken every tridiem</v>
      </c>
    </row>
    <row r="95" spans="5:33" ht="12.75">
      <c r="E95" s="92" t="s">
        <v>313</v>
      </c>
      <c r="L95" s="50"/>
      <c r="M95" s="51"/>
      <c r="N95" s="52"/>
      <c r="O95" s="53"/>
      <c r="P95" s="50"/>
      <c r="Q95" s="54"/>
      <c r="R95" s="55"/>
      <c r="S95" s="55"/>
      <c r="T95" s="55"/>
      <c r="U95" s="56"/>
      <c r="V95" s="55"/>
      <c r="W95" s="9"/>
      <c r="Y95" s="9"/>
      <c r="Z95" s="9"/>
      <c r="AA95" s="9"/>
      <c r="AC95" s="9"/>
      <c r="AD95" s="57"/>
      <c r="AE95" s="9"/>
      <c r="AF95" s="58"/>
      <c r="AG95" s="92" t="s">
        <v>313</v>
      </c>
    </row>
    <row r="96" spans="1:33" ht="12.75">
      <c r="A96" s="1" t="s">
        <v>290</v>
      </c>
      <c r="C96" s="10">
        <v>17</v>
      </c>
      <c r="D96" t="s">
        <v>291</v>
      </c>
      <c r="E96" t="s">
        <v>292</v>
      </c>
      <c r="L96" s="50"/>
      <c r="M96" s="51"/>
      <c r="N96" s="52"/>
      <c r="O96" s="53"/>
      <c r="P96" s="50"/>
      <c r="Q96" s="54"/>
      <c r="R96" s="55"/>
      <c r="S96" s="55"/>
      <c r="T96" s="55"/>
      <c r="U96" s="56"/>
      <c r="V96" s="55"/>
      <c r="W96" s="9"/>
      <c r="Y96" s="9"/>
      <c r="Z96" s="9"/>
      <c r="AA96" s="9"/>
      <c r="AC96" s="9"/>
      <c r="AD96" s="57"/>
      <c r="AE96" s="9"/>
      <c r="AF96" s="58"/>
      <c r="AG96" s="92"/>
    </row>
    <row r="97" spans="1:37" ht="12.75">
      <c r="A97" s="1" t="s">
        <v>314</v>
      </c>
      <c r="B97" t="s">
        <v>290</v>
      </c>
      <c r="C97" s="10">
        <f>AJ97</f>
        <v>14.250252456560196</v>
      </c>
      <c r="D97" t="str">
        <f>AK97</f>
        <v>µg</v>
      </c>
      <c r="E97" t="s">
        <v>315</v>
      </c>
      <c r="F97" t="s">
        <v>316</v>
      </c>
      <c r="G97" t="s">
        <v>317</v>
      </c>
      <c r="H97" s="4">
        <v>0.25</v>
      </c>
      <c r="I97" s="6">
        <v>202.54</v>
      </c>
      <c r="J97" s="95">
        <f>H97/I97</f>
        <v>0.0012343240841315296</v>
      </c>
      <c r="K97" s="59">
        <v>0.55800000000000005</v>
      </c>
      <c r="L97" s="60">
        <v>2.2330000000000001</v>
      </c>
      <c r="M97" s="61">
        <v>0.3125</v>
      </c>
      <c r="N97" s="52">
        <f>M97*2.68</f>
        <v>0.83750000000000002</v>
      </c>
      <c r="O97" s="62">
        <f>(L97*1000)/(N97+L97)</f>
        <v>727.24312001302724</v>
      </c>
      <c r="P97" s="63">
        <v>0.50800000000000001</v>
      </c>
      <c r="Q97" s="61">
        <v>1</v>
      </c>
      <c r="R97" s="64">
        <f>Q97*P97</f>
        <v>0.50800000000000001</v>
      </c>
      <c r="S97" s="61">
        <v>0</v>
      </c>
      <c r="T97" s="65">
        <f>S97*2.68</f>
        <v>0</v>
      </c>
      <c r="U97" s="56">
        <f>1000*(R97)*O97/((R97)+T97)</f>
        <v>727243.12001302722</v>
      </c>
      <c r="V97" s="66">
        <f>(R97+T97)/((S97*6.7)+(Q97))</f>
        <v>0.50800000000000001</v>
      </c>
      <c r="W97" s="67">
        <v>1</v>
      </c>
      <c r="X97" s="68">
        <v>8</v>
      </c>
      <c r="Y97" s="69">
        <f>(W97*8*V97)/X97</f>
        <v>0.50800000000000001</v>
      </c>
      <c r="Z97" s="70">
        <v>0</v>
      </c>
      <c r="AA97" s="71">
        <v>0</v>
      </c>
      <c r="AB97" s="68">
        <v>16</v>
      </c>
      <c r="AC97" s="72">
        <f>(Z97+(AA97/AB97))*2.7</f>
        <v>0</v>
      </c>
      <c r="AD97" s="73">
        <f>Y97*U97/(Y97+AC97)</f>
        <v>727243.12001302722</v>
      </c>
      <c r="AE97" s="69">
        <f>(Y97+AC97)/(8*(W97/X97)+8*0.84375*(Z97+AA97/AB97))</f>
        <v>0.50800000000000001</v>
      </c>
      <c r="AF97" s="74">
        <f>AD97*AE97</f>
        <v>369439.50496661785</v>
      </c>
      <c r="AG97" t="s">
        <v>315</v>
      </c>
      <c r="AH97" s="71">
        <v>8</v>
      </c>
      <c r="AI97" s="71">
        <v>16</v>
      </c>
      <c r="AJ97" s="2">
        <f>(AF97*(AH97/AI97)/16)*J97</f>
        <v>14.250252456560196</v>
      </c>
      <c r="AK97" t="s">
        <v>41</v>
      </c>
    </row>
    <row r="98" spans="3:37" ht="12.75">
      <c r="C98" s="10">
        <f>AJ98</f>
        <v>17.3125</v>
      </c>
      <c r="D98" t="str">
        <f>AK98</f>
        <v>mg</v>
      </c>
      <c r="E98" t="s">
        <v>300</v>
      </c>
      <c r="H98">
        <v>1</v>
      </c>
      <c r="I98">
        <v>1</v>
      </c>
      <c r="J98" s="6">
        <f>H98/I98</f>
        <v>1</v>
      </c>
      <c r="K98" s="6"/>
      <c r="L98" s="60">
        <v>1</v>
      </c>
      <c r="M98" s="61">
        <v>0</v>
      </c>
      <c r="N98" s="52">
        <f>M98*2.68</f>
        <v>0</v>
      </c>
      <c r="O98" s="62">
        <f>(L98*1000)/(N98+L98)</f>
        <v>1000</v>
      </c>
      <c r="P98" s="63">
        <v>0.55400000000000005</v>
      </c>
      <c r="Q98" s="61">
        <v>1</v>
      </c>
      <c r="R98" s="64">
        <f>Q98*P98</f>
        <v>0.55400000000000005</v>
      </c>
      <c r="S98" s="61">
        <v>0</v>
      </c>
      <c r="T98" s="65">
        <f>S98*2.68</f>
        <v>0</v>
      </c>
      <c r="U98" s="56">
        <f>1000*(R98)*O98/((R98)+T98)</f>
        <v>999999.99999999988</v>
      </c>
      <c r="V98" s="66">
        <f>(R98+T98)/((S98*6.7)+(Q98))</f>
        <v>0.55400000000000005</v>
      </c>
      <c r="W98" s="67">
        <v>8</v>
      </c>
      <c r="X98" s="68">
        <v>8</v>
      </c>
      <c r="Y98" s="69">
        <f>(W98/X98)*8*R98</f>
        <v>4.4320000000000004</v>
      </c>
      <c r="Z98" s="70">
        <v>0</v>
      </c>
      <c r="AA98" s="71">
        <v>0</v>
      </c>
      <c r="AB98" s="68">
        <v>16</v>
      </c>
      <c r="AC98" s="72">
        <f>(Z98+(AA98/AB98))*2.7</f>
        <v>0</v>
      </c>
      <c r="AD98" s="73">
        <f>Y98*U98/(Y98+AC98)</f>
        <v>999999.99999999988</v>
      </c>
      <c r="AE98" s="69">
        <f>(Y98+AC98)/(8*(W98/X98)+8*0.84375*(Z98+AA98/AB98))</f>
        <v>0.55400000000000005</v>
      </c>
      <c r="AF98" s="74">
        <f>AD98*AE98</f>
        <v>554000</v>
      </c>
      <c r="AG98" t="s">
        <v>300</v>
      </c>
      <c r="AH98" s="71">
        <v>8</v>
      </c>
      <c r="AI98" s="71">
        <v>16</v>
      </c>
      <c r="AJ98" s="2">
        <f>(AF98*(AH98/AI98)/16)*J98/1000</f>
        <v>17.3125</v>
      </c>
      <c r="AK98" t="s">
        <v>267</v>
      </c>
    </row>
    <row r="99" spans="3:37" ht="12.75">
      <c r="C99" s="94">
        <f>AJ99</f>
        <v>6.6363186541316166</v>
      </c>
      <c r="D99" t="str">
        <f>AK99</f>
        <v>mg</v>
      </c>
      <c r="E99" t="s">
        <v>302</v>
      </c>
      <c r="H99">
        <v>1</v>
      </c>
      <c r="I99">
        <v>1</v>
      </c>
      <c r="J99" s="6">
        <f>H99/I99</f>
        <v>1</v>
      </c>
      <c r="K99" s="6"/>
      <c r="L99" s="60">
        <v>1</v>
      </c>
      <c r="M99" s="61">
        <v>0</v>
      </c>
      <c r="N99" s="52">
        <f>M99*2.68</f>
        <v>0</v>
      </c>
      <c r="O99" s="62">
        <f>(L99*1000)/(N99+L99)</f>
        <v>1000</v>
      </c>
      <c r="P99" s="63">
        <v>0.47900000000000004</v>
      </c>
      <c r="Q99" s="61">
        <v>1</v>
      </c>
      <c r="R99" s="64">
        <f>Q99*P99</f>
        <v>0.47900000000000004</v>
      </c>
      <c r="S99" s="61">
        <v>0</v>
      </c>
      <c r="T99" s="65">
        <f>S99*2.68</f>
        <v>0</v>
      </c>
      <c r="U99" s="56">
        <f>1000*(R99)*O99/((R99)+T99)</f>
        <v>1000000</v>
      </c>
      <c r="V99" s="66">
        <f>(R99+T99)/((S99*6.7)+(Q99))</f>
        <v>0.47900000000000004</v>
      </c>
      <c r="W99" s="67">
        <v>3.36</v>
      </c>
      <c r="X99" s="68">
        <v>8</v>
      </c>
      <c r="Y99" s="69">
        <f>(W99/X99)*8*R99</f>
        <v>1.60944</v>
      </c>
      <c r="Z99" s="70">
        <v>0</v>
      </c>
      <c r="AA99" s="71">
        <v>10</v>
      </c>
      <c r="AB99" s="68">
        <v>16</v>
      </c>
      <c r="AC99" s="72">
        <f>(Z99+(AA99/AB99))*2.7</f>
        <v>1.6875</v>
      </c>
      <c r="AD99" s="73">
        <f>Y99*U99/(Y99+AC99)</f>
        <v>488161.74998635094</v>
      </c>
      <c r="AE99" s="69">
        <f>(Y99+AC99)/(8*(W99/X99)+8*0.84375*(Z99+AA99/AB99))</f>
        <v>0.43502424542305784</v>
      </c>
      <c r="AF99" s="74">
        <f>AD99*AE99</f>
        <v>212362.19693221172</v>
      </c>
      <c r="AG99" t="s">
        <v>302</v>
      </c>
      <c r="AH99" s="71">
        <v>8</v>
      </c>
      <c r="AI99" s="71">
        <v>16</v>
      </c>
      <c r="AJ99" s="2">
        <f>(AF99*(AH99/AI99)/16)*J99/1000</f>
        <v>6.6363186541316166</v>
      </c>
      <c r="AK99" t="s">
        <v>267</v>
      </c>
    </row>
    <row r="100" spans="3:37" ht="12.75">
      <c r="C100" s="94">
        <f>AJ100</f>
        <v>3.6075156576200409</v>
      </c>
      <c r="D100" t="str">
        <f>AK100</f>
        <v>mg</v>
      </c>
      <c r="E100" t="s">
        <v>306</v>
      </c>
      <c r="H100">
        <v>1</v>
      </c>
      <c r="I100">
        <v>1</v>
      </c>
      <c r="J100" s="6">
        <f>H100/I100</f>
        <v>1</v>
      </c>
      <c r="K100" s="6"/>
      <c r="L100" s="60">
        <v>1</v>
      </c>
      <c r="M100" s="61">
        <v>0</v>
      </c>
      <c r="N100" s="52">
        <f>M100*2.68</f>
        <v>0</v>
      </c>
      <c r="O100" s="62">
        <f>(L100*1000)/(N100+L100)</f>
        <v>1000</v>
      </c>
      <c r="P100" s="63">
        <v>0.432</v>
      </c>
      <c r="Q100" s="61">
        <v>1</v>
      </c>
      <c r="R100" s="64">
        <f>Q100*P100</f>
        <v>0.432</v>
      </c>
      <c r="S100" s="61">
        <v>0</v>
      </c>
      <c r="T100" s="65">
        <f>S100*2.68</f>
        <v>0</v>
      </c>
      <c r="U100" s="56">
        <f>1000*(R100)*O100/((R100)+T100)</f>
        <v>1000000</v>
      </c>
      <c r="V100" s="66">
        <f>(R100+T100)/((S100*6.7)+(Q100))</f>
        <v>0.432</v>
      </c>
      <c r="W100" s="67">
        <v>2</v>
      </c>
      <c r="X100" s="68">
        <v>8</v>
      </c>
      <c r="Y100" s="69">
        <f>(W100/X100)*8*R100</f>
        <v>0.86399999999999999</v>
      </c>
      <c r="Z100" s="70">
        <v>0</v>
      </c>
      <c r="AA100" s="71">
        <v>13</v>
      </c>
      <c r="AB100" s="68">
        <v>16</v>
      </c>
      <c r="AC100" s="72">
        <f>(Z100+(AA100/AB100))*2.7</f>
        <v>2.1937500000000001</v>
      </c>
      <c r="AD100" s="73">
        <f>Y100*U100/(Y100+AC100)</f>
        <v>282560.70640176599</v>
      </c>
      <c r="AE100" s="69">
        <f>(Y100+AC100)/(8*(W100/X100)+8*0.84375*(Z100+AA100/AB100))</f>
        <v>0.40855114822546967</v>
      </c>
      <c r="AF100" s="74">
        <f>AD100*AE100</f>
        <v>115440.50104384132</v>
      </c>
      <c r="AG100" t="s">
        <v>306</v>
      </c>
      <c r="AH100" s="71">
        <v>8</v>
      </c>
      <c r="AI100" s="71">
        <v>16</v>
      </c>
      <c r="AJ100" s="2">
        <f>(AF100*(AH100/AI100)/16)*J100/1000</f>
        <v>3.6075156576200409</v>
      </c>
      <c r="AK100" t="s">
        <v>267</v>
      </c>
    </row>
    <row r="101" spans="3:37" ht="12.75">
      <c r="C101" s="94">
        <f>AJ101</f>
        <v>6.5011135857461033</v>
      </c>
      <c r="D101" t="str">
        <f>AK101</f>
        <v>mg</v>
      </c>
      <c r="E101" t="s">
        <v>318</v>
      </c>
      <c r="H101">
        <v>1</v>
      </c>
      <c r="I101">
        <v>1</v>
      </c>
      <c r="J101" s="6">
        <f>H101/I101</f>
        <v>1</v>
      </c>
      <c r="K101" s="6"/>
      <c r="L101" s="60">
        <v>1</v>
      </c>
      <c r="M101" s="61">
        <v>0</v>
      </c>
      <c r="N101" s="52">
        <f>M101*2.68</f>
        <v>0</v>
      </c>
      <c r="O101" s="62">
        <f>(L101*1000)/(N101+L101)</f>
        <v>1000</v>
      </c>
      <c r="P101" s="63">
        <v>0.41699999999999998</v>
      </c>
      <c r="Q101" s="61">
        <v>1</v>
      </c>
      <c r="R101" s="64">
        <f>Q101*P101</f>
        <v>0.41699999999999998</v>
      </c>
      <c r="S101" s="61">
        <v>0</v>
      </c>
      <c r="T101" s="65">
        <f>S101*2.68</f>
        <v>0</v>
      </c>
      <c r="U101" s="56">
        <f>1000*(R101)*O101/((R101)+T101)</f>
        <v>1000000</v>
      </c>
      <c r="V101" s="66">
        <f>(R101+T101)/((S101*6.7)+(Q101))</f>
        <v>0.41699999999999998</v>
      </c>
      <c r="W101" s="67">
        <v>3.36</v>
      </c>
      <c r="X101" s="68">
        <v>8</v>
      </c>
      <c r="Y101" s="69">
        <f>(W101/X101)*8*R101</f>
        <v>1.4011199999999999</v>
      </c>
      <c r="Z101" s="70">
        <v>0</v>
      </c>
      <c r="AA101" s="71">
        <v>8</v>
      </c>
      <c r="AB101" s="68">
        <v>16</v>
      </c>
      <c r="AC101" s="72">
        <f>(Z101+(AA101/AB101))*2.7</f>
        <v>1.3500000000000001</v>
      </c>
      <c r="AD101" s="73">
        <f>Y101*U101/(Y101+AC101)</f>
        <v>509290.76158073801</v>
      </c>
      <c r="AE101" s="69">
        <f>(Y101+AC101)/(8*(W101/X101)+8*0.84375*(Z101+AA101/AB101))</f>
        <v>0.40848106904231629</v>
      </c>
      <c r="AF101" s="74">
        <f>AD101*AE101</f>
        <v>208035.6347438753</v>
      </c>
      <c r="AG101" t="s">
        <v>319</v>
      </c>
      <c r="AH101" s="71">
        <v>8</v>
      </c>
      <c r="AI101" s="71">
        <v>16</v>
      </c>
      <c r="AJ101" s="2">
        <f>(AF101*(AH101/AI101)/16)*J101/1000</f>
        <v>6.5011135857461033</v>
      </c>
      <c r="AK101" t="s">
        <v>267</v>
      </c>
    </row>
    <row r="102" spans="5:33" ht="12.75">
      <c r="E102" s="92" t="s">
        <v>320</v>
      </c>
      <c r="L102" s="50"/>
      <c r="M102" s="51"/>
      <c r="N102" s="52"/>
      <c r="O102" s="53"/>
      <c r="P102" s="50"/>
      <c r="Q102" s="54"/>
      <c r="R102" s="55"/>
      <c r="S102" s="55"/>
      <c r="T102" s="55"/>
      <c r="U102" s="56"/>
      <c r="V102" s="55"/>
      <c r="W102" s="9"/>
      <c r="Y102" s="9"/>
      <c r="Z102" s="9"/>
      <c r="AA102" s="9"/>
      <c r="AC102" s="9"/>
      <c r="AD102" s="57"/>
      <c r="AE102" s="9"/>
      <c r="AF102" s="58"/>
      <c r="AG102" s="92" t="s">
        <v>320</v>
      </c>
    </row>
    <row r="103" spans="1:37" ht="12.75">
      <c r="A103" s="1" t="s">
        <v>37</v>
      </c>
      <c r="B103" t="s">
        <v>290</v>
      </c>
      <c r="C103" s="94">
        <f>AJ103</f>
        <v>2.2101314880136331</v>
      </c>
      <c r="D103" t="str">
        <f>AK103</f>
        <v>µg</v>
      </c>
      <c r="E103" t="s">
        <v>38</v>
      </c>
      <c r="F103" t="s">
        <v>321</v>
      </c>
      <c r="G103" s="6" t="s">
        <v>322</v>
      </c>
      <c r="H103" s="6">
        <v>40.10</v>
      </c>
      <c r="I103" s="6">
        <v>100</v>
      </c>
      <c r="J103" s="6">
        <f>H103/I103</f>
        <v>0.40100000000000002</v>
      </c>
      <c r="K103" s="59">
        <v>0.25</v>
      </c>
      <c r="L103" s="60">
        <v>0.13600000000000001</v>
      </c>
      <c r="M103" s="78">
        <f>N103/2.68</f>
        <v>4.0298507462686564</v>
      </c>
      <c r="N103" s="67">
        <v>10.80</v>
      </c>
      <c r="O103" s="62">
        <f>(L103*1000)/(N103+L103)</f>
        <v>12.435991221653255</v>
      </c>
      <c r="P103" s="63">
        <v>0.433</v>
      </c>
      <c r="Q103" s="75">
        <v>1</v>
      </c>
      <c r="R103" s="64">
        <f>Q103*P103</f>
        <v>0.433</v>
      </c>
      <c r="S103" s="61">
        <v>0</v>
      </c>
      <c r="T103" s="65">
        <f>S103*2.68</f>
        <v>0</v>
      </c>
      <c r="U103" s="56">
        <f>1000*(R103)*O103/((R103)+T103)</f>
        <v>12435.991221653256</v>
      </c>
      <c r="V103" s="66">
        <f>(R103+T103)/((S103*6.7)+(Q103))</f>
        <v>0.433</v>
      </c>
      <c r="W103" s="67">
        <v>0.50</v>
      </c>
      <c r="X103" s="68">
        <v>8</v>
      </c>
      <c r="Y103" s="69">
        <f>(W103*8*V103)/X103</f>
        <v>0.2165</v>
      </c>
      <c r="Z103" s="70">
        <v>2</v>
      </c>
      <c r="AA103" s="71">
        <v>3</v>
      </c>
      <c r="AB103" s="68">
        <v>16</v>
      </c>
      <c r="AC103" s="79">
        <f>(Z103+(AA103/AB103))*2.7</f>
        <v>5.90625</v>
      </c>
      <c r="AD103" s="73">
        <f>Y103*U103/(Y103+AC103)</f>
        <v>439.73575590836305</v>
      </c>
      <c r="AE103" s="69">
        <f>(Y103+AC103)/(8*(W103/X103)+8*0.84375*(Z103+AA103/AB103))</f>
        <v>0.40108085977482083</v>
      </c>
      <c r="AF103" s="74">
        <f>AD103*AE103</f>
        <v>176.369595053457</v>
      </c>
      <c r="AG103" t="s">
        <v>38</v>
      </c>
      <c r="AH103" s="71">
        <v>8</v>
      </c>
      <c r="AI103" s="71">
        <v>16</v>
      </c>
      <c r="AJ103" s="2">
        <f>(AF103*(AH103/AI103)/16)*J103</f>
        <v>2.2101314880136331</v>
      </c>
      <c r="AK103" t="s">
        <v>41</v>
      </c>
    </row>
    <row r="104" spans="1:42" ht="12.75">
      <c r="A104" s="1" t="s">
        <v>60</v>
      </c>
      <c r="B104" t="s">
        <v>290</v>
      </c>
      <c r="C104" s="10">
        <f>AJ104</f>
        <v>147.0701795675289</v>
      </c>
      <c r="D104" t="str">
        <f>AK104</f>
        <v>µg</v>
      </c>
      <c r="E104" t="s">
        <v>61</v>
      </c>
      <c r="F104" t="s">
        <v>62</v>
      </c>
      <c r="G104" t="s">
        <v>323</v>
      </c>
      <c r="H104" s="11">
        <v>250</v>
      </c>
      <c r="I104" s="5">
        <v>656</v>
      </c>
      <c r="J104" s="3">
        <f>H104/I104</f>
        <v>0.38109756097560976</v>
      </c>
      <c r="K104" s="59">
        <v>0.68200000000000005</v>
      </c>
      <c r="L104" s="60">
        <v>1.3109999999999999</v>
      </c>
      <c r="M104" s="61">
        <v>4</v>
      </c>
      <c r="N104" s="52">
        <f>M104*2.68</f>
        <v>10.720000000000001</v>
      </c>
      <c r="O104" s="62">
        <f>(L104*1000)/(N104+L104)</f>
        <v>108.96849804671265</v>
      </c>
      <c r="P104" s="63">
        <v>0.44800000000000001</v>
      </c>
      <c r="Q104" s="61">
        <v>1</v>
      </c>
      <c r="R104" s="64">
        <f>Q104*P104</f>
        <v>0.44800000000000001</v>
      </c>
      <c r="S104" s="61">
        <v>0</v>
      </c>
      <c r="T104" s="65">
        <f>S104*2.68</f>
        <v>0</v>
      </c>
      <c r="U104" s="56">
        <f>1000*(R104)*O104/((R104)+T104)</f>
        <v>108968.49804671266</v>
      </c>
      <c r="V104" s="66">
        <f>(R104+T104)/((S104*6.7)+(Q104))</f>
        <v>0.44800000000000001</v>
      </c>
      <c r="W104" s="67">
        <v>2</v>
      </c>
      <c r="X104" s="68">
        <v>8</v>
      </c>
      <c r="Y104" s="69">
        <f>(W104*8*V104)/X104</f>
        <v>0.89600000000000002</v>
      </c>
      <c r="Z104" s="70">
        <v>0</v>
      </c>
      <c r="AA104" s="71">
        <v>14</v>
      </c>
      <c r="AB104" s="68">
        <v>16</v>
      </c>
      <c r="AC104" s="68">
        <f>(Z104+(AA104/AB104))*2.7</f>
        <v>2.3625000000000003</v>
      </c>
      <c r="AD104" s="73">
        <f>Y104*U104/(Y104+AC104)</f>
        <v>29963.410848505304</v>
      </c>
      <c r="AE104" s="69">
        <f>(Y104+AC104)/(8*(W104/X104)+8*0.84375*(Z104+AA104/AB104))</f>
        <v>0.41214229249011858</v>
      </c>
      <c r="AF104" s="74">
        <f>AD104*AE104</f>
        <v>12349.188837926266</v>
      </c>
      <c r="AG104" t="s">
        <v>61</v>
      </c>
      <c r="AH104" s="71">
        <v>8</v>
      </c>
      <c r="AI104" s="71">
        <v>16</v>
      </c>
      <c r="AJ104" s="76">
        <f>(AF104*(AH104/AI104)/16)*J104</f>
        <v>147.0701795675289</v>
      </c>
      <c r="AK104" t="s">
        <v>41</v>
      </c>
      <c r="AM104" t="s">
        <v>324</v>
      </c>
      <c r="AN104" s="11"/>
      <c r="AP104" s="2"/>
    </row>
    <row r="105" spans="1:37" ht="12.75">
      <c r="A105" s="1" t="s">
        <v>325</v>
      </c>
      <c r="B105" t="s">
        <v>290</v>
      </c>
      <c r="C105" s="10">
        <f>AJ105</f>
        <v>32.289124943091807</v>
      </c>
      <c r="D105" t="str">
        <f>AK105</f>
        <v>µg</v>
      </c>
      <c r="E105" t="s">
        <v>325</v>
      </c>
      <c r="F105" t="s">
        <v>326</v>
      </c>
      <c r="G105" t="s">
        <v>327</v>
      </c>
      <c r="H105">
        <v>146</v>
      </c>
      <c r="I105">
        <v>169</v>
      </c>
      <c r="J105" s="6">
        <f>H105/I105</f>
        <v>0.86390532544378695</v>
      </c>
      <c r="K105" s="6">
        <v>0.61799999999999999</v>
      </c>
      <c r="L105" s="60">
        <v>0.60799999999999998</v>
      </c>
      <c r="M105" s="78">
        <f>N105/2.68</f>
        <v>3.9231343283582083</v>
      </c>
      <c r="N105" s="67">
        <v>10.513999999999999</v>
      </c>
      <c r="O105" s="62">
        <f>(L105*1000)/(N105+L105)</f>
        <v>54.666426901636399</v>
      </c>
      <c r="P105" s="63">
        <v>0.42799999999999999</v>
      </c>
      <c r="Q105" s="61">
        <v>1</v>
      </c>
      <c r="R105" s="64">
        <f>Q105*P105</f>
        <v>0.42799999999999999</v>
      </c>
      <c r="S105" s="61">
        <v>0</v>
      </c>
      <c r="T105" s="65">
        <f>S105*2.68</f>
        <v>0</v>
      </c>
      <c r="U105" s="56">
        <f>1000*(R105)*O105/((R105)+T105)</f>
        <v>54666.426901636398</v>
      </c>
      <c r="V105" s="66">
        <f>(R105+T105)/((S105*6.7)+(Q105))</f>
        <v>0.42799999999999999</v>
      </c>
      <c r="W105" s="67">
        <v>0.50</v>
      </c>
      <c r="X105" s="68">
        <v>8</v>
      </c>
      <c r="Y105" s="69">
        <f>(W105*8*V105)/X105</f>
        <v>0.214</v>
      </c>
      <c r="Z105" s="70">
        <v>1</v>
      </c>
      <c r="AA105" s="71">
        <v>6</v>
      </c>
      <c r="AB105" s="68">
        <v>16</v>
      </c>
      <c r="AC105" s="72">
        <f>(Z105+(AA105/AB105))*2.7</f>
        <v>3.7125000000000004</v>
      </c>
      <c r="AD105" s="73">
        <f>Y105*U105/(Y105+AC105)</f>
        <v>2979.4003201197474</v>
      </c>
      <c r="AE105" s="69">
        <f>(Y105+AC105)/(8*(W105/X105)+8*0.84375*(Z105+AA105/AB105))</f>
        <v>0.40143130990415332</v>
      </c>
      <c r="AF105" s="74">
        <f>AD105*AE105</f>
        <v>1196.024573234524</v>
      </c>
      <c r="AG105" t="s">
        <v>325</v>
      </c>
      <c r="AH105" s="71">
        <v>8</v>
      </c>
      <c r="AI105" s="71">
        <v>16</v>
      </c>
      <c r="AJ105" s="2">
        <f>(AF105*(AH105/AI105)/16)*J105</f>
        <v>32.289124943091807</v>
      </c>
      <c r="AK105" t="s">
        <v>41</v>
      </c>
    </row>
    <row r="106" spans="3:37" ht="12.75">
      <c r="C106" s="94">
        <f>AJ106</f>
        <v>2.7529812606473594</v>
      </c>
      <c r="D106" t="str">
        <f>AK106</f>
        <v>mg</v>
      </c>
      <c r="E106" t="s">
        <v>328</v>
      </c>
      <c r="H106">
        <v>1</v>
      </c>
      <c r="I106">
        <v>1</v>
      </c>
      <c r="J106" s="6">
        <f>H106/I106</f>
        <v>1</v>
      </c>
      <c r="K106" s="6"/>
      <c r="L106" s="60">
        <v>1</v>
      </c>
      <c r="M106" s="61">
        <v>0</v>
      </c>
      <c r="N106" s="52">
        <f>M106*2.68</f>
        <v>0</v>
      </c>
      <c r="O106" s="62">
        <f>(L106*1000)/(N106+L106)</f>
        <v>1000</v>
      </c>
      <c r="P106" s="63">
        <v>0.40400000000000003</v>
      </c>
      <c r="Q106" s="61">
        <v>1</v>
      </c>
      <c r="R106" s="64">
        <f>Q106*P106</f>
        <v>0.40400000000000003</v>
      </c>
      <c r="S106" s="61">
        <v>0</v>
      </c>
      <c r="T106" s="65">
        <f>S106*2.68</f>
        <v>0</v>
      </c>
      <c r="U106" s="56">
        <f>1000*(R106)*O106/((R106)+T106)</f>
        <v>999999.99999999988</v>
      </c>
      <c r="V106" s="66">
        <f>(R106+T106)/((S106*6.7)+(Q106))</f>
        <v>0.40400000000000003</v>
      </c>
      <c r="W106" s="67">
        <v>2</v>
      </c>
      <c r="X106" s="68">
        <v>8</v>
      </c>
      <c r="Y106" s="69">
        <f>(W106/X106)*8*R106</f>
        <v>0.80800000000000005</v>
      </c>
      <c r="Z106" s="70">
        <v>1</v>
      </c>
      <c r="AA106" s="71">
        <v>1</v>
      </c>
      <c r="AB106" s="68">
        <v>16</v>
      </c>
      <c r="AC106" s="72">
        <f>(Z106+(AA106/AB106))*2.7</f>
        <v>2.8687500000000004</v>
      </c>
      <c r="AD106" s="73">
        <f>Y106*U106/(Y106+AC106)</f>
        <v>219759.29829332969</v>
      </c>
      <c r="AE106" s="69">
        <f>(Y106+AC106)/(8*(W106/X106)+8*0.84375*(Z106+AA106/AB106))</f>
        <v>0.40087223168654174</v>
      </c>
      <c r="AF106" s="74">
        <f>AD106*AE106</f>
        <v>88095.400340715496</v>
      </c>
      <c r="AG106" t="s">
        <v>328</v>
      </c>
      <c r="AH106" s="71">
        <v>8</v>
      </c>
      <c r="AI106" s="71">
        <v>16</v>
      </c>
      <c r="AJ106" s="2">
        <f>(AF106*(AH106/AI106)/16)*J106/1000</f>
        <v>2.7529812606473594</v>
      </c>
      <c r="AK106" t="s">
        <v>267</v>
      </c>
    </row>
    <row r="107" spans="3:37" ht="12.75">
      <c r="C107" s="12">
        <f>AJ107</f>
        <v>0.028432377049180321</v>
      </c>
      <c r="D107" t="str">
        <f>AK107</f>
        <v>mg</v>
      </c>
      <c r="E107" t="s">
        <v>329</v>
      </c>
      <c r="H107">
        <v>1</v>
      </c>
      <c r="I107">
        <v>1</v>
      </c>
      <c r="J107" s="6">
        <f>H107/I107</f>
        <v>1</v>
      </c>
      <c r="K107" s="6"/>
      <c r="L107" s="60">
        <v>1</v>
      </c>
      <c r="M107" s="61">
        <v>0</v>
      </c>
      <c r="N107" s="52">
        <f>M107*2.68</f>
        <v>0</v>
      </c>
      <c r="O107" s="62">
        <f>(L107*1000)/(N107+L107)</f>
        <v>1000</v>
      </c>
      <c r="P107" s="63">
        <v>0.222</v>
      </c>
      <c r="Q107" s="61">
        <v>1</v>
      </c>
      <c r="R107" s="64">
        <f>Q107*P107</f>
        <v>0.222</v>
      </c>
      <c r="S107" s="61">
        <v>0</v>
      </c>
      <c r="T107" s="65">
        <f>S107*2.68</f>
        <v>0</v>
      </c>
      <c r="U107" s="56">
        <f>1000*(R107)*O107/((R107)+T107)</f>
        <v>1000000</v>
      </c>
      <c r="V107" s="66">
        <f>(R107+T107)/((S107*6.7)+(Q107))</f>
        <v>0.222</v>
      </c>
      <c r="W107" s="67">
        <v>0.125</v>
      </c>
      <c r="X107" s="68">
        <v>8</v>
      </c>
      <c r="Y107" s="69">
        <f>(W107/X107)*8*R107</f>
        <v>0.02775</v>
      </c>
      <c r="Z107" s="70">
        <v>4</v>
      </c>
      <c r="AA107" s="71">
        <v>8</v>
      </c>
      <c r="AB107" s="68">
        <v>16</v>
      </c>
      <c r="AC107" s="72">
        <f>(Z107+(AA107/AB107))*2.7</f>
        <v>12.15</v>
      </c>
      <c r="AD107" s="73">
        <f>Y107*U107/(Y107+AC107)</f>
        <v>2278.7460737821025</v>
      </c>
      <c r="AE107" s="69">
        <f>(Y107+AC107)/(8*(W107/X107)+8*0.84375*(Z107+AA107/AB107))</f>
        <v>0.39927049180327862</v>
      </c>
      <c r="AF107" s="74">
        <f>AD107*AE107</f>
        <v>909.83606557377027</v>
      </c>
      <c r="AG107" t="s">
        <v>329</v>
      </c>
      <c r="AH107" s="71">
        <v>8</v>
      </c>
      <c r="AI107" s="71">
        <v>16</v>
      </c>
      <c r="AJ107" s="2">
        <f>(AF107*(AH107/AI107)/16)*J107/1000</f>
        <v>0.028432377049180321</v>
      </c>
      <c r="AK107" t="s">
        <v>267</v>
      </c>
    </row>
    <row r="108" spans="3:37" ht="12.75">
      <c r="C108" s="10">
        <f>AJ108</f>
        <v>16.766716196136699</v>
      </c>
      <c r="D108" t="str">
        <f>AK108</f>
        <v>mg</v>
      </c>
      <c r="E108" t="s">
        <v>330</v>
      </c>
      <c r="H108">
        <v>1</v>
      </c>
      <c r="I108">
        <v>1</v>
      </c>
      <c r="J108" s="6">
        <f>H108/I108</f>
        <v>1</v>
      </c>
      <c r="K108" s="6"/>
      <c r="L108" s="60">
        <v>1</v>
      </c>
      <c r="M108" s="61">
        <v>0</v>
      </c>
      <c r="N108" s="52">
        <f>M108*2.68</f>
        <v>0</v>
      </c>
      <c r="O108" s="62">
        <f>(L108*1000)/(N108+L108)</f>
        <v>1000</v>
      </c>
      <c r="P108" s="63">
        <v>0.40300000000000002</v>
      </c>
      <c r="Q108" s="61">
        <v>1</v>
      </c>
      <c r="R108" s="64">
        <f>Q108*P108</f>
        <v>0.40300000000000002</v>
      </c>
      <c r="S108" s="61">
        <v>0</v>
      </c>
      <c r="T108" s="65">
        <f>S108*2.68</f>
        <v>0</v>
      </c>
      <c r="U108" s="56">
        <f>1000*(R108)*O108/((R108)+T108)</f>
        <v>999999.99999999988</v>
      </c>
      <c r="V108" s="66">
        <f>(R108+T108)/((S108*6.7)+(Q108))</f>
        <v>0.40300000000000002</v>
      </c>
      <c r="W108" s="67">
        <v>3.36</v>
      </c>
      <c r="X108" s="68">
        <v>8</v>
      </c>
      <c r="Y108" s="69">
        <f>(W108/X108)*8*R108</f>
        <v>1.35408</v>
      </c>
      <c r="Z108" s="70">
        <v>0</v>
      </c>
      <c r="AA108" s="71">
        <v>4</v>
      </c>
      <c r="AB108" s="68">
        <v>16</v>
      </c>
      <c r="AC108" s="72">
        <f>(Z108+(AA108/AB108))*2.7</f>
        <v>0.67500000000000004</v>
      </c>
      <c r="AD108" s="73">
        <f>Y108*U108/(Y108+AC108)</f>
        <v>667336.92116624268</v>
      </c>
      <c r="AE108" s="69">
        <f>(Y108+AC108)/(8*(W108/X108)+8*0.84375*(Z108+AA108/AB108))</f>
        <v>0.40199702823179789</v>
      </c>
      <c r="AF108" s="74">
        <f>AD108*AE108</f>
        <v>268267.45913818717</v>
      </c>
      <c r="AG108" t="s">
        <v>331</v>
      </c>
      <c r="AH108" s="71">
        <v>16</v>
      </c>
      <c r="AI108" s="71">
        <v>16</v>
      </c>
      <c r="AJ108" s="2">
        <f>(AF108*(AH108/AI108)/16)*J108/1000</f>
        <v>16.766716196136699</v>
      </c>
      <c r="AK108" t="s">
        <v>267</v>
      </c>
    </row>
    <row r="109" spans="3:37" ht="12.75">
      <c r="C109" s="94">
        <f>AJ109</f>
        <v>3.374094318037371</v>
      </c>
      <c r="D109" t="str">
        <f>AK109</f>
        <v>mg</v>
      </c>
      <c r="E109" t="s">
        <v>332</v>
      </c>
      <c r="H109">
        <v>1</v>
      </c>
      <c r="I109">
        <v>1</v>
      </c>
      <c r="J109" s="6">
        <f>H109/I109</f>
        <v>1</v>
      </c>
      <c r="K109" s="6"/>
      <c r="L109" s="60">
        <v>1</v>
      </c>
      <c r="M109" s="61">
        <v>0</v>
      </c>
      <c r="N109" s="52">
        <f>M109*2.68</f>
        <v>0</v>
      </c>
      <c r="O109" s="62">
        <f>(L109*1000)/(N109+L109)</f>
        <v>1000</v>
      </c>
      <c r="P109" s="63">
        <v>0.47400000000000003</v>
      </c>
      <c r="Q109" s="61">
        <v>1</v>
      </c>
      <c r="R109" s="64">
        <f>Q109*P109</f>
        <v>0.47400000000000003</v>
      </c>
      <c r="S109" s="61">
        <v>0</v>
      </c>
      <c r="T109" s="65">
        <f>S109*2.68</f>
        <v>0</v>
      </c>
      <c r="U109" s="56">
        <f>1000*(R109)*O109/((R109)+T109)</f>
        <v>1000000</v>
      </c>
      <c r="V109" s="66">
        <f>(R109+T109)/((S109*6.7)+(Q109))</f>
        <v>0.47400000000000003</v>
      </c>
      <c r="W109" s="67">
        <v>3.36</v>
      </c>
      <c r="X109" s="68">
        <v>8</v>
      </c>
      <c r="Y109" s="69">
        <f>(W109/X109)*8*R109</f>
        <v>1.5926400000000001</v>
      </c>
      <c r="Z109" s="70">
        <v>1</v>
      </c>
      <c r="AA109" s="71">
        <v>11</v>
      </c>
      <c r="AB109" s="68">
        <v>16</v>
      </c>
      <c r="AC109" s="72">
        <f>(Z109+(AA109/AB109))*2.7</f>
        <v>4.5562500000000004</v>
      </c>
      <c r="AD109" s="73">
        <f>Y109*U109/(Y109+AC109)</f>
        <v>259012.60227455685</v>
      </c>
      <c r="AE109" s="69">
        <f>(Y109+AC109)/(8*(W109/X109)+8*0.84375*(Z109+AA109/AB109))</f>
        <v>0.4168562349053006</v>
      </c>
      <c r="AF109" s="74">
        <f>AD109*AE109</f>
        <v>107971.01817719587</v>
      </c>
      <c r="AG109" t="s">
        <v>333</v>
      </c>
      <c r="AH109" s="71">
        <v>8</v>
      </c>
      <c r="AI109" s="71">
        <v>16</v>
      </c>
      <c r="AJ109" s="2">
        <f>(AF109*(AH109/AI109)/16)*J109/1000</f>
        <v>3.374094318037371</v>
      </c>
      <c r="AK109" t="s">
        <v>267</v>
      </c>
    </row>
    <row r="110" spans="3:37" ht="12.75">
      <c r="C110" s="8">
        <f>AJ110</f>
        <v>0.47512864493996565</v>
      </c>
      <c r="D110" t="str">
        <f>AK110</f>
        <v>mg</v>
      </c>
      <c r="E110" t="s">
        <v>334</v>
      </c>
      <c r="H110">
        <v>1</v>
      </c>
      <c r="I110">
        <v>1</v>
      </c>
      <c r="J110" s="6">
        <f>H110/I110</f>
        <v>1</v>
      </c>
      <c r="K110" s="6"/>
      <c r="L110" s="60">
        <v>1</v>
      </c>
      <c r="M110" s="61">
        <v>0</v>
      </c>
      <c r="N110" s="52">
        <f>M110*2.68</f>
        <v>0</v>
      </c>
      <c r="O110" s="62">
        <f>(L110*1000)/(N110+L110)</f>
        <v>1000</v>
      </c>
      <c r="P110" s="63">
        <v>0.55400000000000005</v>
      </c>
      <c r="Q110" s="61">
        <v>1</v>
      </c>
      <c r="R110" s="64">
        <f>Q110*P110</f>
        <v>0.55400000000000005</v>
      </c>
      <c r="S110" s="61">
        <v>0</v>
      </c>
      <c r="T110" s="65">
        <f>S110*2.68</f>
        <v>0</v>
      </c>
      <c r="U110" s="56">
        <f>1000*(R110)*O110/((R110)+T110)</f>
        <v>999999.99999999988</v>
      </c>
      <c r="V110" s="66">
        <f>(R110+T110)/((S110*6.7)+(Q110))</f>
        <v>0.55400000000000005</v>
      </c>
      <c r="W110" s="67">
        <v>0.50</v>
      </c>
      <c r="X110" s="68">
        <v>8</v>
      </c>
      <c r="Y110" s="69">
        <f>(W110/X110)*8*R110</f>
        <v>0.27700000000000002</v>
      </c>
      <c r="Z110" s="70">
        <v>2</v>
      </c>
      <c r="AA110" s="71">
        <v>10</v>
      </c>
      <c r="AB110" s="68">
        <v>16</v>
      </c>
      <c r="AC110" s="72">
        <f>(Z110+(AA110/AB110))*2.7</f>
        <v>7.0875000000000004</v>
      </c>
      <c r="AD110" s="73">
        <f>Y110*U110/(Y110+AC110)</f>
        <v>37612.872564328871</v>
      </c>
      <c r="AE110" s="69">
        <f>(Y110+AC110)/(8*(W110/X110)+8*0.84375*(Z110+AA110/AB110))</f>
        <v>0.4042264150943396</v>
      </c>
      <c r="AF110" s="74">
        <f>AD110*AE110</f>
        <v>15204.1166380789</v>
      </c>
      <c r="AG110" t="s">
        <v>334</v>
      </c>
      <c r="AH110" s="71">
        <v>8</v>
      </c>
      <c r="AI110" s="71">
        <v>16</v>
      </c>
      <c r="AJ110" s="2">
        <f>(AF110*(AH110/AI110)/16)*J110/1000</f>
        <v>0.47512864493996565</v>
      </c>
      <c r="AK110" t="s">
        <v>267</v>
      </c>
    </row>
    <row r="111" spans="3:37" ht="12.75">
      <c r="C111" s="8">
        <f>AJ111</f>
        <v>0.60786802030456855</v>
      </c>
      <c r="D111" t="str">
        <f>AK111</f>
        <v>mg</v>
      </c>
      <c r="E111" t="s">
        <v>335</v>
      </c>
      <c r="H111">
        <v>1</v>
      </c>
      <c r="I111">
        <v>1</v>
      </c>
      <c r="J111" s="6">
        <f>H111/I111</f>
        <v>1</v>
      </c>
      <c r="K111" s="6"/>
      <c r="L111" s="60">
        <v>1</v>
      </c>
      <c r="M111" s="61">
        <v>0</v>
      </c>
      <c r="N111" s="52">
        <f>M111*2.68</f>
        <v>0</v>
      </c>
      <c r="O111" s="62">
        <f>(L111*1000)/(N111+L111)</f>
        <v>1000</v>
      </c>
      <c r="P111" s="63">
        <v>0.47900000000000004</v>
      </c>
      <c r="Q111" s="61">
        <v>1</v>
      </c>
      <c r="R111" s="64">
        <f>Q111*P111</f>
        <v>0.47900000000000004</v>
      </c>
      <c r="S111" s="61">
        <v>0</v>
      </c>
      <c r="T111" s="65">
        <f>S111*2.68</f>
        <v>0</v>
      </c>
      <c r="U111" s="56">
        <f>1000*(R111)*O111/((R111)+T111)</f>
        <v>1000000</v>
      </c>
      <c r="V111" s="66">
        <f>(R111+T111)/((S111*6.7)+(Q111))</f>
        <v>0.47900000000000004</v>
      </c>
      <c r="W111" s="67">
        <v>0.50</v>
      </c>
      <c r="X111" s="68">
        <v>8</v>
      </c>
      <c r="Y111" s="69">
        <f>(W111/X111)*8*R111</f>
        <v>0.23950000000000002</v>
      </c>
      <c r="Z111" s="70">
        <v>1</v>
      </c>
      <c r="AA111" s="71">
        <v>12</v>
      </c>
      <c r="AB111" s="68">
        <v>16</v>
      </c>
      <c r="AC111" s="72">
        <f>(Z111+(AA111/AB111))*2.7</f>
        <v>4.7250000000000005</v>
      </c>
      <c r="AD111" s="73">
        <f>Y111*U111/(Y111+AC111)</f>
        <v>48242.521905529262</v>
      </c>
      <c r="AE111" s="69">
        <f>(Y111+AC111)/(8*(W111/X111)+8*0.84375*(Z111+AA111/AB111))</f>
        <v>0.40320812182741111</v>
      </c>
      <c r="AF111" s="74">
        <f>AD111*AE111</f>
        <v>19451.776649746193</v>
      </c>
      <c r="AG111" t="s">
        <v>336</v>
      </c>
      <c r="AH111" s="71">
        <v>8</v>
      </c>
      <c r="AI111" s="71">
        <v>16</v>
      </c>
      <c r="AJ111" s="2">
        <f>(AF111*(AH111/AI111)/16)*J111/1000</f>
        <v>0.60786802030456855</v>
      </c>
      <c r="AK111" t="s">
        <v>267</v>
      </c>
    </row>
    <row r="112" spans="3:37" ht="12.75">
      <c r="C112" s="8">
        <f>AJ112</f>
        <v>0.75917636526410015</v>
      </c>
      <c r="D112" t="str">
        <f>AK112</f>
        <v>mg</v>
      </c>
      <c r="E112" t="s">
        <v>337</v>
      </c>
      <c r="H112">
        <v>1</v>
      </c>
      <c r="I112">
        <v>1</v>
      </c>
      <c r="J112" s="6">
        <f>H112/I112</f>
        <v>1</v>
      </c>
      <c r="K112" s="6"/>
      <c r="L112" s="60">
        <v>1</v>
      </c>
      <c r="M112" s="61">
        <v>0</v>
      </c>
      <c r="N112" s="52">
        <f>M112*2.68</f>
        <v>0</v>
      </c>
      <c r="O112" s="62">
        <f>(L112*1000)/(N112+L112)</f>
        <v>1000</v>
      </c>
      <c r="P112" s="63">
        <v>0.42399999999999999</v>
      </c>
      <c r="Q112" s="61">
        <v>1</v>
      </c>
      <c r="R112" s="64">
        <f>Q112*P112</f>
        <v>0.42399999999999999</v>
      </c>
      <c r="S112" s="61">
        <v>0</v>
      </c>
      <c r="T112" s="65">
        <f>S112*2.68</f>
        <v>0</v>
      </c>
      <c r="U112" s="56">
        <f>1000*(R112)*O112/((R112)+T112)</f>
        <v>1000000</v>
      </c>
      <c r="V112" s="66">
        <f>(R112+T112)/((S112*6.7)+(Q112))</f>
        <v>0.42399999999999999</v>
      </c>
      <c r="W112" s="67">
        <v>1</v>
      </c>
      <c r="X112" s="68">
        <v>8</v>
      </c>
      <c r="Y112" s="69">
        <f>(W112/X112)*8*R112</f>
        <v>0.42399999999999999</v>
      </c>
      <c r="Z112" s="70">
        <v>2</v>
      </c>
      <c r="AA112" s="71">
        <v>7</v>
      </c>
      <c r="AB112" s="68">
        <v>16</v>
      </c>
      <c r="AC112" s="72">
        <f>(Z112+(AA112/AB112))*2.7</f>
        <v>6.5812500000000007</v>
      </c>
      <c r="AD112" s="73">
        <f>Y112*U112/(Y112+AC112)</f>
        <v>60526.034045894143</v>
      </c>
      <c r="AE112" s="69">
        <f>(Y112+AC112)/(8*(W112/X112)+8*0.84375*(Z112+AA112/AB112))</f>
        <v>0.40137511190689346</v>
      </c>
      <c r="AF112" s="74">
        <f>AD112*AE112</f>
        <v>24293.643688451204</v>
      </c>
      <c r="AG112" t="s">
        <v>337</v>
      </c>
      <c r="AH112" s="71">
        <v>8</v>
      </c>
      <c r="AI112" s="71">
        <v>16</v>
      </c>
      <c r="AJ112" s="2">
        <f>(AF112*(AH112/AI112)/16)*J112/1000</f>
        <v>0.75917636526410015</v>
      </c>
      <c r="AK112" t="s">
        <v>267</v>
      </c>
    </row>
    <row r="113" spans="3:42" ht="12.75">
      <c r="C113" s="8">
        <f>AJ113</f>
        <v>0.46671490593342968</v>
      </c>
      <c r="D113" t="str">
        <f>AK113</f>
        <v>mg</v>
      </c>
      <c r="E113" t="s">
        <v>284</v>
      </c>
      <c r="H113">
        <v>1</v>
      </c>
      <c r="I113">
        <v>1</v>
      </c>
      <c r="J113" s="6">
        <f>H113/I113</f>
        <v>1</v>
      </c>
      <c r="K113" s="6"/>
      <c r="L113" s="60">
        <v>1</v>
      </c>
      <c r="M113" s="61">
        <v>0</v>
      </c>
      <c r="N113" s="52">
        <f>M113*2.68</f>
        <v>0</v>
      </c>
      <c r="O113" s="62">
        <f>(L113*1000)/(N113+L113)</f>
        <v>1000</v>
      </c>
      <c r="P113" s="63">
        <v>0.64500000000000002</v>
      </c>
      <c r="Q113" s="61">
        <v>1</v>
      </c>
      <c r="R113" s="64">
        <f>Q113*P113</f>
        <v>0.64500000000000002</v>
      </c>
      <c r="S113" s="61">
        <v>0</v>
      </c>
      <c r="T113" s="65">
        <f>S113*2.68</f>
        <v>0</v>
      </c>
      <c r="U113" s="56">
        <f>1000*(R113)*O113/((R113)+T113)</f>
        <v>1000000</v>
      </c>
      <c r="V113" s="66">
        <f>(R113+T113)/((S113*6.7)+(Q113))</f>
        <v>0.64500000000000002</v>
      </c>
      <c r="W113" s="67">
        <v>0.50</v>
      </c>
      <c r="X113" s="68">
        <v>8</v>
      </c>
      <c r="Y113" s="69">
        <f>(W113/X113)*8*R113</f>
        <v>0.32250000000000001</v>
      </c>
      <c r="Z113" s="70">
        <v>3</v>
      </c>
      <c r="AA113" s="71">
        <v>2</v>
      </c>
      <c r="AB113" s="68">
        <v>16</v>
      </c>
      <c r="AC113" s="72">
        <f>(Z113+(AA113/AB113))*2.7</f>
        <v>8.4375</v>
      </c>
      <c r="AD113" s="73">
        <f>Y113*U113/(Y113+AC113)</f>
        <v>36815.068493150684</v>
      </c>
      <c r="AE113" s="69">
        <f>(Y113+AC113)/(8*(W113/X113)+8*0.84375*(Z113+AA113/AB113))</f>
        <v>0.40567293777134578</v>
      </c>
      <c r="AF113" s="74">
        <f>AD113*AE113</f>
        <v>14934.87698986975</v>
      </c>
      <c r="AG113" t="s">
        <v>284</v>
      </c>
      <c r="AH113" s="71">
        <v>8</v>
      </c>
      <c r="AI113" s="71">
        <v>16</v>
      </c>
      <c r="AJ113" s="2">
        <f>(AF113*(AH113/AI113)/16)*J113/1000</f>
        <v>0.46671490593342968</v>
      </c>
      <c r="AK113" t="s">
        <v>267</v>
      </c>
      <c r="AP113" s="96"/>
    </row>
    <row r="114" spans="5:33" ht="12.75">
      <c r="E114" s="92" t="s">
        <v>338</v>
      </c>
      <c r="L114" s="50"/>
      <c r="M114" s="51"/>
      <c r="N114" s="52"/>
      <c r="O114" s="53"/>
      <c r="P114" s="50"/>
      <c r="Q114" s="54"/>
      <c r="R114" s="55"/>
      <c r="S114" s="55"/>
      <c r="T114" s="55"/>
      <c r="U114" s="56"/>
      <c r="V114" s="55"/>
      <c r="W114" s="9"/>
      <c r="Y114" s="9"/>
      <c r="Z114" s="9"/>
      <c r="AA114" s="9"/>
      <c r="AC114" s="9"/>
      <c r="AD114" s="57"/>
      <c r="AE114" s="9"/>
      <c r="AF114" s="58"/>
      <c r="AG114" s="92" t="s">
        <v>338</v>
      </c>
    </row>
    <row r="115" spans="1:44" ht="14.9" customHeight="1">
      <c r="A115" s="1" t="s">
        <v>113</v>
      </c>
      <c r="B115" t="s">
        <v>290</v>
      </c>
      <c r="C115" s="94">
        <f>AJ115</f>
        <v>1.6007730999535692</v>
      </c>
      <c r="D115" t="str">
        <f>AK115</f>
        <v>µg</v>
      </c>
      <c r="E115" t="s">
        <v>114</v>
      </c>
      <c r="F115" t="s">
        <v>115</v>
      </c>
      <c r="G115" t="s">
        <v>339</v>
      </c>
      <c r="H115" s="81">
        <v>1</v>
      </c>
      <c r="I115" s="6">
        <v>1</v>
      </c>
      <c r="J115" s="6">
        <f>H115/I115</f>
        <v>1</v>
      </c>
      <c r="K115" s="6"/>
      <c r="L115" s="75">
        <v>0.19400000000000001</v>
      </c>
      <c r="M115" s="78">
        <f>N115/2.68</f>
        <v>11.216044776119404</v>
      </c>
      <c r="N115" s="67">
        <v>30.059000000000001</v>
      </c>
      <c r="O115" s="62">
        <f>(L115*1000)/(N115+L115)</f>
        <v>6.4125871814365514</v>
      </c>
      <c r="P115" s="63">
        <v>0.48</v>
      </c>
      <c r="Q115" s="61">
        <v>0.50</v>
      </c>
      <c r="R115" s="64">
        <f>Q115*P115</f>
        <v>0.23999999999999999</v>
      </c>
      <c r="S115" s="61">
        <v>2</v>
      </c>
      <c r="T115" s="65">
        <f>S115*2.68</f>
        <v>5.3600000000000003</v>
      </c>
      <c r="U115" s="56">
        <f>1000*(R115)*O115/((R115)+T115)</f>
        <v>274.82516491870933</v>
      </c>
      <c r="V115" s="66">
        <f>(R115+T115)/((S115*6.7)+(Q115))</f>
        <v>0.40287769784172667</v>
      </c>
      <c r="W115" s="67">
        <v>2</v>
      </c>
      <c r="X115" s="68">
        <v>8</v>
      </c>
      <c r="Y115" s="69">
        <f>(W115*8*V115)/X115</f>
        <v>0.80575539568345333</v>
      </c>
      <c r="Z115" s="70">
        <v>1</v>
      </c>
      <c r="AA115" s="71">
        <v>1</v>
      </c>
      <c r="AB115" s="68">
        <v>16</v>
      </c>
      <c r="AC115" s="68">
        <f>(Z115+(AA115/AB115))*2.7</f>
        <v>2.8687500000000004</v>
      </c>
      <c r="AD115" s="73">
        <f>Y115*U115/(Y115+AC115)</f>
        <v>60.264399057075543</v>
      </c>
      <c r="AE115" s="69">
        <f>(Y115+AC115)/(8*(W115/X115)+8*0.84375*(Z115+AA115/AB115))</f>
        <v>0.40062750481046178</v>
      </c>
      <c r="AF115" s="74">
        <f>(3.2/8)*AD115</f>
        <v>24.10575962283022</v>
      </c>
      <c r="AG115" s="75" t="s">
        <v>114</v>
      </c>
      <c r="AH115">
        <v>17</v>
      </c>
      <c r="AI115">
        <v>16</v>
      </c>
      <c r="AJ115" s="2">
        <f>(AF115*(AH115/AI115)/16)*J115</f>
        <v>1.6007730999535692</v>
      </c>
      <c r="AK115" t="s">
        <v>41</v>
      </c>
      <c r="AM115" s="77"/>
      <c r="AN115" s="12"/>
      <c r="AP115" s="2"/>
      <c r="AR115" s="12"/>
    </row>
    <row r="116" spans="1:43" ht="14.9" customHeight="1">
      <c r="A116" s="1" t="s">
        <v>100</v>
      </c>
      <c r="B116" t="s">
        <v>290</v>
      </c>
      <c r="C116" s="10">
        <f>AJ116</f>
        <v>50.386933124950296</v>
      </c>
      <c r="D116" t="str">
        <f>AK116</f>
        <v>µg</v>
      </c>
      <c r="E116" t="s">
        <v>101</v>
      </c>
      <c r="F116" t="s">
        <v>102</v>
      </c>
      <c r="G116" t="s">
        <v>103</v>
      </c>
      <c r="H116" s="11">
        <v>137.30000000000001</v>
      </c>
      <c r="I116" s="11">
        <v>233.43</v>
      </c>
      <c r="J116" s="6">
        <f>H116/I116</f>
        <v>0.58818489482928504</v>
      </c>
      <c r="K116" s="59">
        <v>0.52100000000000002</v>
      </c>
      <c r="L116" s="60">
        <v>0.26100000000000001</v>
      </c>
      <c r="M116" s="61">
        <v>3.52</v>
      </c>
      <c r="N116" s="52">
        <f>M116*2.68</f>
        <v>9.4336000000000002</v>
      </c>
      <c r="O116" s="62">
        <f>(L116*1000)/(N116+L116)</f>
        <v>26.922204113630269</v>
      </c>
      <c r="P116" s="80">
        <f>(L116+N116)/((M116*6.7)+(L116/K116))</f>
        <v>0.40251676247806067</v>
      </c>
      <c r="Q116" s="61">
        <v>1</v>
      </c>
      <c r="R116" s="64">
        <f>Q116*P116</f>
        <v>0.40251676247806067</v>
      </c>
      <c r="S116" s="61">
        <v>0</v>
      </c>
      <c r="T116" s="65">
        <f>S116*2.68</f>
        <v>0</v>
      </c>
      <c r="U116" s="56">
        <f>1000*(R116)*O116/((R116)+T116)</f>
        <v>26922.204113630269</v>
      </c>
      <c r="V116" s="66">
        <f>(R116+T116)/((S116*6.7)+(Q116))</f>
        <v>0.40251676247806067</v>
      </c>
      <c r="W116" s="67">
        <v>2</v>
      </c>
      <c r="X116" s="68">
        <v>8</v>
      </c>
      <c r="Y116" s="69">
        <f>(W116*8*V116)/X116</f>
        <v>0.80503352495612135</v>
      </c>
      <c r="Z116" s="70">
        <v>0</v>
      </c>
      <c r="AA116" s="71">
        <v>14</v>
      </c>
      <c r="AB116" s="68">
        <v>16</v>
      </c>
      <c r="AC116" s="68">
        <f>(Z116+(AA116/AB116))*2.7</f>
        <v>2.3625000000000003</v>
      </c>
      <c r="AD116" s="73">
        <f>Y116*U116/(Y116+AC116)</f>
        <v>6842.3196491611543</v>
      </c>
      <c r="AE116" s="69">
        <f>(Y116+AC116)/(8*(W116/X116)+8*0.84375*(Z116+AA116/AB116))</f>
        <v>0.40063665137784937</v>
      </c>
      <c r="AF116" s="74">
        <f>AD116*AE116</f>
        <v>2741.284031896786</v>
      </c>
      <c r="AG116" s="75" t="s">
        <v>101</v>
      </c>
      <c r="AH116" s="71">
        <v>8</v>
      </c>
      <c r="AI116" s="71">
        <v>16</v>
      </c>
      <c r="AJ116" s="2">
        <f>(AF116*(AH116/AI116)/16)*J116</f>
        <v>50.386933124950296</v>
      </c>
      <c r="AK116" t="s">
        <v>41</v>
      </c>
      <c r="AM116" s="77"/>
      <c r="AN116" s="77"/>
      <c r="AO116" s="77"/>
      <c r="AP116" s="77"/>
      <c r="AQ116" s="77"/>
    </row>
    <row r="117" spans="3:37" ht="12.75">
      <c r="C117" s="94">
        <f>AJ117</f>
        <v>4.7440559440559449</v>
      </c>
      <c r="D117" t="str">
        <f>AK117</f>
        <v>mg</v>
      </c>
      <c r="E117" t="s">
        <v>340</v>
      </c>
      <c r="H117">
        <v>1</v>
      </c>
      <c r="I117">
        <v>1</v>
      </c>
      <c r="J117" s="6">
        <f>H117/I117</f>
        <v>1</v>
      </c>
      <c r="K117" s="6"/>
      <c r="L117" s="60">
        <v>1</v>
      </c>
      <c r="M117" s="61">
        <v>0</v>
      </c>
      <c r="N117" s="52">
        <f>M117*2.68</f>
        <v>0</v>
      </c>
      <c r="O117" s="62">
        <f>(L117*1000)/(N117+L117)</f>
        <v>1000</v>
      </c>
      <c r="P117" s="63">
        <v>0.42399999999999999</v>
      </c>
      <c r="Q117" s="61">
        <v>1</v>
      </c>
      <c r="R117" s="64">
        <f>Q117*P117</f>
        <v>0.42399999999999999</v>
      </c>
      <c r="S117" s="61">
        <v>0</v>
      </c>
      <c r="T117" s="65">
        <f>S117*2.68</f>
        <v>0</v>
      </c>
      <c r="U117" s="56">
        <f>1000*(R117)*O117/((R117)+T117)</f>
        <v>1000000</v>
      </c>
      <c r="V117" s="66">
        <f>(R117+T117)/((S117*6.7)+(Q117))</f>
        <v>0.42399999999999999</v>
      </c>
      <c r="W117" s="67">
        <v>4</v>
      </c>
      <c r="X117" s="68">
        <v>8</v>
      </c>
      <c r="Y117" s="69">
        <f>(W117/X117)*8*R117</f>
        <v>1.696</v>
      </c>
      <c r="Z117" s="70">
        <v>1</v>
      </c>
      <c r="AA117" s="71">
        <v>1</v>
      </c>
      <c r="AB117" s="68">
        <v>16</v>
      </c>
      <c r="AC117" s="72">
        <f>(Z117+(AA117/AB117))*2.7</f>
        <v>2.8687500000000004</v>
      </c>
      <c r="AD117" s="73">
        <f>Y117*U117/(Y117+AC117)</f>
        <v>371542.80081055919</v>
      </c>
      <c r="AE117" s="69">
        <f>(Y117+AC117)/(8*(W117/X117)+8*0.84375*(Z117+AA117/AB117))</f>
        <v>0.40859300699300699</v>
      </c>
      <c r="AF117" s="74">
        <f>AD117*AE117</f>
        <v>151809.79020979023</v>
      </c>
      <c r="AG117" t="s">
        <v>304</v>
      </c>
      <c r="AH117" s="71">
        <v>8</v>
      </c>
      <c r="AI117" s="71">
        <v>16</v>
      </c>
      <c r="AJ117" s="2">
        <f>(AF117*(AH117/AI117)/16)*J117/1000</f>
        <v>4.7440559440559449</v>
      </c>
      <c r="AK117" t="s">
        <v>267</v>
      </c>
    </row>
    <row r="118" spans="3:37" ht="12.75">
      <c r="C118" s="10">
        <f>AJ118</f>
        <v>34.6328125</v>
      </c>
      <c r="D118" t="str">
        <f>AK118</f>
        <v>mg</v>
      </c>
      <c r="E118" t="s">
        <v>341</v>
      </c>
      <c r="H118">
        <v>1</v>
      </c>
      <c r="I118">
        <v>1</v>
      </c>
      <c r="J118" s="6">
        <f>H118/I118</f>
        <v>1</v>
      </c>
      <c r="K118" s="6"/>
      <c r="L118" s="60">
        <v>1</v>
      </c>
      <c r="M118" s="61">
        <v>0</v>
      </c>
      <c r="N118" s="52">
        <f>M118*2.68</f>
        <v>0</v>
      </c>
      <c r="O118" s="62">
        <f>(L118*1000)/(N118+L118)</f>
        <v>1000</v>
      </c>
      <c r="P118" s="63">
        <v>0.40300000000000002</v>
      </c>
      <c r="Q118" s="61">
        <v>1</v>
      </c>
      <c r="R118" s="64">
        <f>Q118*P118</f>
        <v>0.40300000000000002</v>
      </c>
      <c r="S118" s="61">
        <v>0</v>
      </c>
      <c r="T118" s="65">
        <f>S118*2.68</f>
        <v>0</v>
      </c>
      <c r="U118" s="56">
        <f>1000*(R118)*O118/((R118)+T118)</f>
        <v>999999.99999999988</v>
      </c>
      <c r="V118" s="66">
        <f>(R118+T118)/((S118*6.7)+(Q118))</f>
        <v>0.40300000000000002</v>
      </c>
      <c r="W118" s="67">
        <v>1</v>
      </c>
      <c r="X118" s="68">
        <v>8</v>
      </c>
      <c r="Y118" s="69">
        <f>(W118/X118)*8*R118</f>
        <v>0.40300000000000002</v>
      </c>
      <c r="Z118" s="70">
        <v>0</v>
      </c>
      <c r="AA118" s="71">
        <v>0</v>
      </c>
      <c r="AB118" s="68">
        <v>16</v>
      </c>
      <c r="AC118" s="72">
        <f>(Z118+(AA118/AB118))*2.7</f>
        <v>0</v>
      </c>
      <c r="AD118" s="73">
        <f>Y118*U118/(Y118+AC118)</f>
        <v>999999.99999999988</v>
      </c>
      <c r="AE118" s="69">
        <f>(Y118+AC118)/(8*(W118/X118)+8*0.84375*(Z118+AA118/AB118))</f>
        <v>0.40300000000000002</v>
      </c>
      <c r="AF118" s="74">
        <f>AD118*AE118</f>
        <v>403000</v>
      </c>
      <c r="AG118" t="s">
        <v>293</v>
      </c>
      <c r="AH118" s="71">
        <v>22</v>
      </c>
      <c r="AI118" s="71">
        <v>16</v>
      </c>
      <c r="AJ118" s="2">
        <f>(AF118*(AH118/AI118)/16)*J118/1000</f>
        <v>34.6328125</v>
      </c>
      <c r="AK118" t="s">
        <v>267</v>
      </c>
    </row>
    <row r="119" spans="3:37" ht="12.75">
      <c r="C119" s="94">
        <f>AJ119</f>
        <v>1.8317399617590824</v>
      </c>
      <c r="D119" t="str">
        <f>AK119</f>
        <v>mg</v>
      </c>
      <c r="E119" t="s">
        <v>342</v>
      </c>
      <c r="H119">
        <v>1</v>
      </c>
      <c r="I119">
        <v>1</v>
      </c>
      <c r="J119" s="6">
        <f>H119/I119</f>
        <v>1</v>
      </c>
      <c r="K119" s="6"/>
      <c r="L119" s="60">
        <v>1</v>
      </c>
      <c r="M119" s="61">
        <v>0</v>
      </c>
      <c r="N119" s="52">
        <f>M119*2.68</f>
        <v>0</v>
      </c>
      <c r="O119" s="62">
        <f>(L119*1000)/(N119+L119)</f>
        <v>1000</v>
      </c>
      <c r="P119" s="63">
        <v>0.47900000000000004</v>
      </c>
      <c r="Q119" s="61">
        <v>1</v>
      </c>
      <c r="R119" s="64">
        <f>Q119*P119</f>
        <v>0.47900000000000004</v>
      </c>
      <c r="S119" s="61">
        <v>0</v>
      </c>
      <c r="T119" s="65">
        <f>S119*2.68</f>
        <v>0</v>
      </c>
      <c r="U119" s="56">
        <f>1000*(R119)*O119/((R119)+T119)</f>
        <v>1000000</v>
      </c>
      <c r="V119" s="66">
        <f>(R119+T119)/((S119*6.7)+(Q119))</f>
        <v>0.47900000000000004</v>
      </c>
      <c r="W119" s="67">
        <v>1</v>
      </c>
      <c r="X119" s="68">
        <v>8</v>
      </c>
      <c r="Y119" s="69">
        <f>(W119/X119)*8*R119</f>
        <v>0.47900000000000004</v>
      </c>
      <c r="Z119" s="70">
        <v>1</v>
      </c>
      <c r="AA119" s="71">
        <v>1</v>
      </c>
      <c r="AB119" s="68">
        <v>16</v>
      </c>
      <c r="AC119" s="72">
        <f>(Z119+(AA119/AB119))*2.7</f>
        <v>2.8687500000000004</v>
      </c>
      <c r="AD119" s="73">
        <f>Y119*U119/(Y119+AC119)</f>
        <v>143081.17392278396</v>
      </c>
      <c r="AE119" s="69">
        <f>(Y119+AC119)/(8*(W119/X119)+8*0.84375*(Z119+AA119/AB119))</f>
        <v>0.40966730401529644</v>
      </c>
      <c r="AF119" s="74">
        <f>AD119*AE119</f>
        <v>58615.678776290639</v>
      </c>
      <c r="AG119" t="s">
        <v>302</v>
      </c>
      <c r="AH119" s="71">
        <v>8</v>
      </c>
      <c r="AI119" s="71">
        <v>16</v>
      </c>
      <c r="AJ119" s="2">
        <f>(AF119*(AH119/AI119)/16)*J119/1000</f>
        <v>1.8317399617590824</v>
      </c>
      <c r="AK119" t="s">
        <v>267</v>
      </c>
    </row>
    <row r="120" spans="3:35" ht="12.75">
      <c r="C120" s="93">
        <v>0.75</v>
      </c>
      <c r="D120" t="s">
        <v>308</v>
      </c>
      <c r="E120" t="s">
        <v>309</v>
      </c>
      <c r="J120" s="6"/>
      <c r="K120" s="6"/>
      <c r="L120" s="50"/>
      <c r="M120" s="51"/>
      <c r="N120" s="52"/>
      <c r="O120" s="53"/>
      <c r="P120" s="50"/>
      <c r="Q120" s="54"/>
      <c r="R120" s="55"/>
      <c r="S120" s="55"/>
      <c r="T120" s="55"/>
      <c r="U120" s="56"/>
      <c r="V120" s="55"/>
      <c r="W120" s="9"/>
      <c r="Y120" s="9"/>
      <c r="Z120" s="9"/>
      <c r="AA120" s="9"/>
      <c r="AC120" s="9"/>
      <c r="AD120" s="57"/>
      <c r="AE120" s="9"/>
      <c r="AF120" s="58"/>
      <c r="AH120" s="71"/>
      <c r="AI120" s="71"/>
    </row>
    <row r="121" spans="3:35" ht="12.75">
      <c r="C121" s="93">
        <v>0.35</v>
      </c>
      <c r="D121" t="s">
        <v>308</v>
      </c>
      <c r="E121" t="s">
        <v>310</v>
      </c>
      <c r="J121" s="6"/>
      <c r="K121" s="6"/>
      <c r="L121" s="50"/>
      <c r="M121" s="51"/>
      <c r="N121" s="52"/>
      <c r="O121" s="53"/>
      <c r="P121" s="50"/>
      <c r="Q121" s="54"/>
      <c r="R121" s="55"/>
      <c r="S121" s="55"/>
      <c r="T121" s="55"/>
      <c r="U121" s="56"/>
      <c r="V121" s="55"/>
      <c r="W121" s="9"/>
      <c r="Y121" s="9"/>
      <c r="Z121" s="9"/>
      <c r="AA121" s="9"/>
      <c r="AC121" s="9"/>
      <c r="AD121" s="57"/>
      <c r="AE121" s="9"/>
      <c r="AF121" s="58"/>
      <c r="AH121" s="71"/>
      <c r="AI121" s="71"/>
    </row>
    <row r="122" spans="3:35" ht="12.75">
      <c r="C122" s="93">
        <v>3.90</v>
      </c>
      <c r="D122" t="s">
        <v>308</v>
      </c>
      <c r="E122" t="s">
        <v>311</v>
      </c>
      <c r="J122" s="6"/>
      <c r="K122" s="6"/>
      <c r="L122" s="50"/>
      <c r="M122" s="51"/>
      <c r="N122" s="52"/>
      <c r="O122" s="53"/>
      <c r="P122" s="50"/>
      <c r="Q122" s="54"/>
      <c r="R122" s="55"/>
      <c r="S122" s="55"/>
      <c r="T122" s="55"/>
      <c r="U122" s="56"/>
      <c r="V122" s="55"/>
      <c r="W122" s="9"/>
      <c r="Y122" s="9"/>
      <c r="Z122" s="9"/>
      <c r="AA122" s="9"/>
      <c r="AC122" s="9"/>
      <c r="AD122" s="57"/>
      <c r="AE122" s="9"/>
      <c r="AF122" s="58"/>
      <c r="AH122" s="71"/>
      <c r="AI122" s="71"/>
    </row>
    <row r="123" spans="12:32" ht="12.75">
      <c r="L123" s="50"/>
      <c r="M123" s="51"/>
      <c r="N123" s="52"/>
      <c r="O123" s="53"/>
      <c r="P123" s="50"/>
      <c r="Q123" s="54"/>
      <c r="R123" s="55"/>
      <c r="S123" s="55"/>
      <c r="T123" s="55"/>
      <c r="U123" s="56"/>
      <c r="V123" s="55"/>
      <c r="W123" s="9"/>
      <c r="Y123" s="9"/>
      <c r="Z123" s="9"/>
      <c r="AA123" s="9"/>
      <c r="AC123" s="9"/>
      <c r="AD123" s="57"/>
      <c r="AE123" s="9"/>
      <c r="AF123" s="58"/>
    </row>
    <row r="124" spans="5:33" ht="12.75">
      <c r="E124" s="49" t="s">
        <v>343</v>
      </c>
      <c r="L124" s="50"/>
      <c r="M124" s="51"/>
      <c r="N124" s="52"/>
      <c r="O124" s="53"/>
      <c r="P124" s="50"/>
      <c r="Q124" s="54"/>
      <c r="R124" s="55"/>
      <c r="S124" s="55"/>
      <c r="T124" s="55"/>
      <c r="U124" s="56"/>
      <c r="V124" s="55"/>
      <c r="W124" s="9"/>
      <c r="Y124" s="9"/>
      <c r="Z124" s="9"/>
      <c r="AA124" s="9"/>
      <c r="AC124" s="9"/>
      <c r="AD124" s="57"/>
      <c r="AE124" s="9"/>
      <c r="AF124" s="58"/>
      <c r="AG124" s="49" t="str">
        <f>E124</f>
        <v>UV - Ultraviolet group, 16 pills, 1 taken every tridiem</v>
      </c>
    </row>
    <row r="125" spans="5:33" ht="12.75">
      <c r="E125" s="92" t="s">
        <v>344</v>
      </c>
      <c r="L125" s="50"/>
      <c r="M125" s="51"/>
      <c r="N125" s="52"/>
      <c r="O125" s="53"/>
      <c r="P125" s="50"/>
      <c r="Q125" s="54"/>
      <c r="R125" s="55"/>
      <c r="S125" s="55"/>
      <c r="T125" s="55"/>
      <c r="U125" s="56"/>
      <c r="V125" s="55"/>
      <c r="W125" s="9"/>
      <c r="Y125" s="9"/>
      <c r="Z125" s="9"/>
      <c r="AA125" s="9"/>
      <c r="AC125" s="9"/>
      <c r="AD125" s="57"/>
      <c r="AE125" s="9"/>
      <c r="AF125" s="58"/>
      <c r="AG125" s="92" t="s">
        <v>344</v>
      </c>
    </row>
    <row r="126" spans="1:33" ht="12.75">
      <c r="A126" s="1" t="s">
        <v>290</v>
      </c>
      <c r="C126" s="10">
        <v>17</v>
      </c>
      <c r="D126" t="s">
        <v>291</v>
      </c>
      <c r="E126" t="s">
        <v>292</v>
      </c>
      <c r="L126" s="50"/>
      <c r="M126" s="51"/>
      <c r="N126" s="52"/>
      <c r="O126" s="53"/>
      <c r="P126" s="50"/>
      <c r="Q126" s="54"/>
      <c r="R126" s="55"/>
      <c r="S126" s="55"/>
      <c r="T126" s="55"/>
      <c r="U126" s="56"/>
      <c r="V126" s="55"/>
      <c r="W126" s="9"/>
      <c r="Y126" s="9"/>
      <c r="Z126" s="9"/>
      <c r="AA126" s="9"/>
      <c r="AC126" s="9"/>
      <c r="AD126" s="57"/>
      <c r="AE126" s="9"/>
      <c r="AF126" s="58"/>
      <c r="AG126" s="92"/>
    </row>
    <row r="127" spans="1:35" ht="12.75">
      <c r="A127" s="1" t="s">
        <v>345</v>
      </c>
      <c r="B127" t="s">
        <v>290</v>
      </c>
      <c r="C127" s="8">
        <v>0.35</v>
      </c>
      <c r="D127" t="s">
        <v>346</v>
      </c>
      <c r="E127" t="s">
        <v>347</v>
      </c>
      <c r="F127" t="s">
        <v>348</v>
      </c>
      <c r="J127" s="6"/>
      <c r="K127" s="6"/>
      <c r="L127" s="50"/>
      <c r="M127" s="51"/>
      <c r="N127" s="52"/>
      <c r="O127" s="53"/>
      <c r="P127" s="50"/>
      <c r="Q127" s="54"/>
      <c r="R127" s="55"/>
      <c r="S127" s="55"/>
      <c r="T127" s="55"/>
      <c r="U127" s="56"/>
      <c r="V127" s="55"/>
      <c r="W127" s="9"/>
      <c r="Y127" s="9"/>
      <c r="Z127" s="9"/>
      <c r="AA127" s="9"/>
      <c r="AC127" s="9"/>
      <c r="AD127" s="57"/>
      <c r="AE127" s="9"/>
      <c r="AF127" s="58"/>
      <c r="AG127" t="s">
        <v>347</v>
      </c>
      <c r="AH127" s="71"/>
      <c r="AI127" s="71"/>
    </row>
    <row r="128" spans="5:33" ht="12.75">
      <c r="E128" s="92" t="s">
        <v>349</v>
      </c>
      <c r="L128" s="50"/>
      <c r="M128" s="51"/>
      <c r="N128" s="52"/>
      <c r="O128" s="53"/>
      <c r="P128" s="50"/>
      <c r="Q128" s="54"/>
      <c r="R128" s="55"/>
      <c r="S128" s="55"/>
      <c r="T128" s="55"/>
      <c r="U128" s="56"/>
      <c r="V128" s="55"/>
      <c r="W128" s="9"/>
      <c r="Y128" s="9"/>
      <c r="Z128" s="9"/>
      <c r="AA128" s="9"/>
      <c r="AC128" s="9"/>
      <c r="AD128" s="57"/>
      <c r="AE128" s="9"/>
      <c r="AF128" s="58"/>
      <c r="AG128" s="92" t="s">
        <v>349</v>
      </c>
    </row>
    <row r="129" spans="1:37" ht="12.75">
      <c r="A129" s="1" t="s">
        <v>350</v>
      </c>
      <c r="B129" t="s">
        <v>290</v>
      </c>
      <c r="C129" s="94">
        <f>AJ129</f>
        <v>1.5662384392099433</v>
      </c>
      <c r="D129" t="str">
        <f>AK129</f>
        <v>µg</v>
      </c>
      <c r="E129" t="s">
        <v>350</v>
      </c>
      <c r="F129" t="s">
        <v>351</v>
      </c>
      <c r="G129" t="s">
        <v>352</v>
      </c>
      <c r="H129">
        <v>1</v>
      </c>
      <c r="I129">
        <v>1</v>
      </c>
      <c r="J129" s="6">
        <f>H129/I129</f>
        <v>1</v>
      </c>
      <c r="K129" s="6"/>
      <c r="L129" s="60">
        <v>0.14300000000000002</v>
      </c>
      <c r="M129" s="61">
        <v>4</v>
      </c>
      <c r="N129" s="52">
        <f>M129*2.68</f>
        <v>10.720000000000001</v>
      </c>
      <c r="O129" s="62">
        <f>(L129*1000)/(N129+L129)</f>
        <v>13.163951026419959</v>
      </c>
      <c r="P129" s="63">
        <v>0.41500000000000004</v>
      </c>
      <c r="Q129" s="61">
        <v>1</v>
      </c>
      <c r="R129" s="64">
        <f>Q129*P129</f>
        <v>0.41500000000000004</v>
      </c>
      <c r="S129" s="61">
        <v>0</v>
      </c>
      <c r="T129" s="65">
        <f>S129*2.68</f>
        <v>0</v>
      </c>
      <c r="U129" s="56">
        <f>1000*(R129)*O129/((R129)+T129)</f>
        <v>13163.95102641996</v>
      </c>
      <c r="V129" s="66">
        <f>(R129+T129)/((S129*6.7)+(Q129))</f>
        <v>0.41500000000000004</v>
      </c>
      <c r="W129" s="67">
        <v>0.25</v>
      </c>
      <c r="X129" s="68">
        <v>8</v>
      </c>
      <c r="Y129" s="69">
        <f>(W129*8*V129)/X129</f>
        <v>0.10375000000000001</v>
      </c>
      <c r="Z129" s="70">
        <v>4</v>
      </c>
      <c r="AA129" s="71">
        <v>0</v>
      </c>
      <c r="AB129" s="68">
        <v>16</v>
      </c>
      <c r="AC129" s="72">
        <f>(Z129+(AA129/AB129))*2.7</f>
        <v>10.800000000000001</v>
      </c>
      <c r="AD129" s="73">
        <f>Y129*U129/(Y129+AC129)</f>
        <v>125.25598248227178</v>
      </c>
      <c r="AE129" s="69">
        <f>(Y129+AC129)/(8*(W129/X129)+8*0.84375*(Z129+AA129/AB129))</f>
        <v>0.40013761467889902</v>
      </c>
      <c r="AF129" s="74">
        <f>AD129*AE129</f>
        <v>50.119630054718186</v>
      </c>
      <c r="AG129" t="s">
        <v>350</v>
      </c>
      <c r="AH129" s="71">
        <v>8</v>
      </c>
      <c r="AI129" s="71">
        <v>16</v>
      </c>
      <c r="AJ129" s="2">
        <f>(AF129*(AH129/AI129)/16)*J129</f>
        <v>1.5662384392099433</v>
      </c>
      <c r="AK129" t="s">
        <v>41</v>
      </c>
    </row>
    <row r="130" spans="3:37" ht="12.75">
      <c r="C130" s="10">
        <f>AJ130</f>
        <v>10.63558450462804</v>
      </c>
      <c r="D130" t="str">
        <f>AK130</f>
        <v>mg</v>
      </c>
      <c r="E130" t="s">
        <v>300</v>
      </c>
      <c r="H130">
        <v>1</v>
      </c>
      <c r="I130">
        <v>1</v>
      </c>
      <c r="J130" s="6">
        <f>H130/I130</f>
        <v>1</v>
      </c>
      <c r="K130" s="6"/>
      <c r="L130" s="60">
        <v>1</v>
      </c>
      <c r="M130" s="61">
        <v>0</v>
      </c>
      <c r="N130" s="52">
        <f>M130*2.68</f>
        <v>0</v>
      </c>
      <c r="O130" s="62">
        <f>(L130*1000)/(N130+L130)</f>
        <v>1000</v>
      </c>
      <c r="P130" s="63">
        <v>0.55400000000000005</v>
      </c>
      <c r="Q130" s="61">
        <v>1</v>
      </c>
      <c r="R130" s="64">
        <f>Q130*P130</f>
        <v>0.55400000000000005</v>
      </c>
      <c r="S130" s="61">
        <v>0</v>
      </c>
      <c r="T130" s="65">
        <f>S130*2.68</f>
        <v>0</v>
      </c>
      <c r="U130" s="56">
        <f>1000*(R130)*O130/((R130)+T130)</f>
        <v>999999.99999999988</v>
      </c>
      <c r="V130" s="66">
        <f>(R130+T130)/((S130*6.7)+(Q130))</f>
        <v>0.55400000000000005</v>
      </c>
      <c r="W130" s="67">
        <v>3.36</v>
      </c>
      <c r="X130" s="68">
        <v>8</v>
      </c>
      <c r="Y130" s="69">
        <f>(W130/X130)*8*R130</f>
        <v>1.86144</v>
      </c>
      <c r="Z130" s="70">
        <v>0</v>
      </c>
      <c r="AA130" s="71">
        <v>5</v>
      </c>
      <c r="AB130" s="68">
        <v>16</v>
      </c>
      <c r="AC130" s="72">
        <f>(Z130+(AA130/AB130))*2.7</f>
        <v>0.84375</v>
      </c>
      <c r="AD130" s="73">
        <f>Y130*U130/(Y130+AC130)</f>
        <v>688099.54199150519</v>
      </c>
      <c r="AE130" s="69">
        <f>(Y130+AC130)/(8*(W130/X130)+8*0.84375*(Z130+AA130/AB130))</f>
        <v>0.49460678779568046</v>
      </c>
      <c r="AF130" s="74">
        <f>AD130*AE130</f>
        <v>340338.70414809731</v>
      </c>
      <c r="AG130" t="s">
        <v>300</v>
      </c>
      <c r="AH130" s="71">
        <v>8</v>
      </c>
      <c r="AI130" s="71">
        <v>16</v>
      </c>
      <c r="AJ130" s="2">
        <f>(AF130*(AH130/AI130)/16)*J130/1000</f>
        <v>10.63558450462804</v>
      </c>
      <c r="AK130" t="s">
        <v>267</v>
      </c>
    </row>
    <row r="131" spans="3:37" ht="12.75">
      <c r="C131" s="94">
        <f>AJ131</f>
        <v>1.3985401459854012</v>
      </c>
      <c r="D131" t="str">
        <f>AK131</f>
        <v>mg</v>
      </c>
      <c r="E131" t="s">
        <v>353</v>
      </c>
      <c r="H131">
        <v>1</v>
      </c>
      <c r="I131">
        <v>1</v>
      </c>
      <c r="J131" s="6">
        <f>H131/I131</f>
        <v>1</v>
      </c>
      <c r="K131" s="6"/>
      <c r="L131" s="60">
        <v>1</v>
      </c>
      <c r="M131" s="61">
        <v>0</v>
      </c>
      <c r="N131" s="52">
        <f>M131*2.68</f>
        <v>0</v>
      </c>
      <c r="O131" s="62">
        <f>(L131*1000)/(N131+L131)</f>
        <v>1000</v>
      </c>
      <c r="P131" s="63">
        <v>0.47900000000000004</v>
      </c>
      <c r="Q131" s="61">
        <v>1</v>
      </c>
      <c r="R131" s="64">
        <f>Q131*P131</f>
        <v>0.47900000000000004</v>
      </c>
      <c r="S131" s="61">
        <v>0</v>
      </c>
      <c r="T131" s="65">
        <f>S131*2.68</f>
        <v>0</v>
      </c>
      <c r="U131" s="56">
        <f>1000*(R131)*O131/((R131)+T131)</f>
        <v>1000000</v>
      </c>
      <c r="V131" s="66">
        <f>(R131+T131)/((S131*6.7)+(Q131))</f>
        <v>0.47900000000000004</v>
      </c>
      <c r="W131" s="67">
        <v>1</v>
      </c>
      <c r="X131" s="68">
        <v>8</v>
      </c>
      <c r="Y131" s="69">
        <f>(W131/X131)*8*R131</f>
        <v>0.47900000000000004</v>
      </c>
      <c r="Z131" s="70">
        <v>1</v>
      </c>
      <c r="AA131" s="71">
        <v>7</v>
      </c>
      <c r="AB131" s="68">
        <v>16</v>
      </c>
      <c r="AC131" s="72">
        <f>(Z131+(AA131/AB131))*2.7</f>
        <v>3.8812500000000001</v>
      </c>
      <c r="AD131" s="73">
        <f>Y131*U131/(Y131+AC131)</f>
        <v>109856.08623358754</v>
      </c>
      <c r="AE131" s="69">
        <f>(Y131+AC131)/(8*(W131/X131)+8*0.84375*(Z131+AA131/AB131))</f>
        <v>0.40738102189781011</v>
      </c>
      <c r="AF131" s="74">
        <f>AD131*AE131</f>
        <v>44753.284671532841</v>
      </c>
      <c r="AG131" t="s">
        <v>302</v>
      </c>
      <c r="AH131" s="71">
        <v>8</v>
      </c>
      <c r="AI131" s="71">
        <v>16</v>
      </c>
      <c r="AJ131" s="2">
        <f>(AF131*(AH131/AI131)/16)*J131/1000</f>
        <v>1.3985401459854012</v>
      </c>
      <c r="AK131" t="s">
        <v>267</v>
      </c>
    </row>
    <row r="132" spans="3:37" ht="12.75">
      <c r="C132" s="10">
        <f>AJ132</f>
        <v>15.7421875</v>
      </c>
      <c r="D132" t="str">
        <f>AK132</f>
        <v>mg</v>
      </c>
      <c r="E132" t="s">
        <v>293</v>
      </c>
      <c r="H132">
        <v>1</v>
      </c>
      <c r="I132">
        <v>1</v>
      </c>
      <c r="J132" s="6">
        <f>H132/I132</f>
        <v>1</v>
      </c>
      <c r="K132" s="6"/>
      <c r="L132" s="60">
        <v>1</v>
      </c>
      <c r="M132" s="61">
        <v>0</v>
      </c>
      <c r="N132" s="52">
        <f>M132*2.68</f>
        <v>0</v>
      </c>
      <c r="O132" s="62">
        <f>(L132*1000)/(N132+L132)</f>
        <v>1000</v>
      </c>
      <c r="P132" s="63">
        <v>0.40300000000000002</v>
      </c>
      <c r="Q132" s="61">
        <v>1</v>
      </c>
      <c r="R132" s="64">
        <f>Q132*P132</f>
        <v>0.40300000000000002</v>
      </c>
      <c r="S132" s="61">
        <v>0</v>
      </c>
      <c r="T132" s="65">
        <f>S132*2.68</f>
        <v>0</v>
      </c>
      <c r="U132" s="56">
        <f>1000*(R132)*O132/((R132)+T132)</f>
        <v>999999.99999999988</v>
      </c>
      <c r="V132" s="66">
        <f>(R132+T132)/((S132*6.7)+(Q132))</f>
        <v>0.40300000000000002</v>
      </c>
      <c r="W132" s="67">
        <v>1</v>
      </c>
      <c r="X132" s="68">
        <v>8</v>
      </c>
      <c r="Y132" s="69">
        <f>(W132/X132)*8*R132</f>
        <v>0.40300000000000002</v>
      </c>
      <c r="Z132" s="70">
        <v>0</v>
      </c>
      <c r="AA132" s="71">
        <v>0</v>
      </c>
      <c r="AB132" s="68">
        <v>16</v>
      </c>
      <c r="AC132" s="72">
        <f>(Z132+(AA132/AB132))*2.7</f>
        <v>0</v>
      </c>
      <c r="AD132" s="73">
        <f>Y132*U132/(Y132+AC132)</f>
        <v>999999.99999999988</v>
      </c>
      <c r="AE132" s="69">
        <f>(Y132+AC132)/(8*(W132/X132)+8*0.84375*(Z132+AA132/AB132))</f>
        <v>0.40300000000000002</v>
      </c>
      <c r="AF132" s="74">
        <f>AD132*AE132</f>
        <v>403000</v>
      </c>
      <c r="AG132" t="s">
        <v>293</v>
      </c>
      <c r="AH132" s="71">
        <v>10</v>
      </c>
      <c r="AI132" s="71">
        <v>16</v>
      </c>
      <c r="AJ132" s="2">
        <f>(AF132*(AH132/AI132)/16)*J132/1000</f>
        <v>15.7421875</v>
      </c>
      <c r="AK132" t="s">
        <v>267</v>
      </c>
    </row>
    <row r="133" spans="3:37" ht="12.75">
      <c r="C133" s="94">
        <f>AJ133</f>
        <v>3.2964426877470352</v>
      </c>
      <c r="D133" t="str">
        <f>AK133</f>
        <v>mg</v>
      </c>
      <c r="E133" t="s">
        <v>354</v>
      </c>
      <c r="H133">
        <v>1</v>
      </c>
      <c r="I133">
        <v>1</v>
      </c>
      <c r="J133" s="6">
        <f>H133/I133</f>
        <v>1</v>
      </c>
      <c r="K133" s="6"/>
      <c r="L133" s="60">
        <v>1</v>
      </c>
      <c r="M133" s="61">
        <v>0</v>
      </c>
      <c r="N133" s="52">
        <f>M133*2.68</f>
        <v>0</v>
      </c>
      <c r="O133" s="62">
        <f>(L133*1000)/(N133+L133)</f>
        <v>1000</v>
      </c>
      <c r="P133" s="63">
        <v>0.41699999999999998</v>
      </c>
      <c r="Q133" s="61">
        <v>1</v>
      </c>
      <c r="R133" s="64">
        <f>Q133*P133</f>
        <v>0.41699999999999998</v>
      </c>
      <c r="S133" s="61">
        <v>0</v>
      </c>
      <c r="T133" s="65">
        <f>S133*2.68</f>
        <v>0</v>
      </c>
      <c r="U133" s="56">
        <f>1000*(R133)*O133/((R133)+T133)</f>
        <v>1000000</v>
      </c>
      <c r="V133" s="66">
        <f>(R133+T133)/((S133*6.7)+(Q133))</f>
        <v>0.41699999999999998</v>
      </c>
      <c r="W133" s="67">
        <v>2</v>
      </c>
      <c r="X133" s="68">
        <v>8</v>
      </c>
      <c r="Y133" s="69">
        <f>(W133/X133)*8*R133</f>
        <v>0.83399999999999996</v>
      </c>
      <c r="Z133" s="70">
        <v>0</v>
      </c>
      <c r="AA133" s="71">
        <v>14</v>
      </c>
      <c r="AB133" s="68">
        <v>16</v>
      </c>
      <c r="AC133" s="72">
        <f>(Z133+(AA133/AB133))*2.7</f>
        <v>2.3625000000000003</v>
      </c>
      <c r="AD133" s="73">
        <f>Y133*U133/(Y133+AC133)</f>
        <v>260910.37071797275</v>
      </c>
      <c r="AE133" s="69">
        <f>(Y133+AC133)/(8*(W133/X133)+8*0.84375*(Z133+AA133/AB133))</f>
        <v>0.40430039525691697</v>
      </c>
      <c r="AF133" s="74">
        <f>AD133*AE133</f>
        <v>105486.16600790512</v>
      </c>
      <c r="AG133" t="s">
        <v>319</v>
      </c>
      <c r="AH133" s="71">
        <v>8</v>
      </c>
      <c r="AI133" s="71">
        <v>16</v>
      </c>
      <c r="AJ133" s="2">
        <f>(AF133*(AH133/AI133)/16)*J133/1000</f>
        <v>3.2964426877470352</v>
      </c>
      <c r="AK133" t="s">
        <v>267</v>
      </c>
    </row>
    <row r="134" spans="3:35" ht="12.75">
      <c r="C134" s="93">
        <v>2.40</v>
      </c>
      <c r="D134" t="s">
        <v>308</v>
      </c>
      <c r="E134" t="s">
        <v>309</v>
      </c>
      <c r="J134" s="6"/>
      <c r="K134" s="6"/>
      <c r="L134" s="50"/>
      <c r="M134" s="51"/>
      <c r="N134" s="52"/>
      <c r="O134" s="53"/>
      <c r="P134" s="50"/>
      <c r="Q134" s="54"/>
      <c r="R134" s="55"/>
      <c r="S134" s="55"/>
      <c r="T134" s="55"/>
      <c r="U134" s="56"/>
      <c r="V134" s="55"/>
      <c r="W134" s="9"/>
      <c r="Y134" s="9"/>
      <c r="Z134" s="9"/>
      <c r="AA134" s="9"/>
      <c r="AC134" s="9"/>
      <c r="AD134" s="57"/>
      <c r="AE134" s="9"/>
      <c r="AF134" s="58"/>
      <c r="AH134" s="71"/>
      <c r="AI134" s="71"/>
    </row>
    <row r="135" spans="3:35" ht="12.75">
      <c r="C135" s="93">
        <v>1</v>
      </c>
      <c r="D135" t="s">
        <v>308</v>
      </c>
      <c r="E135" t="s">
        <v>310</v>
      </c>
      <c r="J135" s="6"/>
      <c r="K135" s="6"/>
      <c r="L135" s="50"/>
      <c r="M135" s="51"/>
      <c r="N135" s="52"/>
      <c r="O135" s="53"/>
      <c r="P135" s="50"/>
      <c r="Q135" s="54"/>
      <c r="R135" s="55"/>
      <c r="S135" s="55"/>
      <c r="T135" s="55"/>
      <c r="U135" s="56"/>
      <c r="V135" s="55"/>
      <c r="W135" s="9"/>
      <c r="Y135" s="9"/>
      <c r="Z135" s="9"/>
      <c r="AA135" s="9"/>
      <c r="AC135" s="9"/>
      <c r="AD135" s="57"/>
      <c r="AE135" s="9"/>
      <c r="AF135" s="58"/>
      <c r="AH135" s="71"/>
      <c r="AI135" s="71"/>
    </row>
    <row r="136" spans="3:35" ht="12.75">
      <c r="C136" s="93">
        <v>1.60</v>
      </c>
      <c r="D136" t="s">
        <v>308</v>
      </c>
      <c r="E136" t="s">
        <v>311</v>
      </c>
      <c r="J136" s="6"/>
      <c r="K136" s="6"/>
      <c r="L136" s="50"/>
      <c r="M136" s="51"/>
      <c r="N136" s="52"/>
      <c r="O136" s="53"/>
      <c r="P136" s="50"/>
      <c r="Q136" s="54"/>
      <c r="R136" s="55"/>
      <c r="S136" s="55"/>
      <c r="T136" s="55"/>
      <c r="U136" s="56"/>
      <c r="V136" s="55"/>
      <c r="W136" s="9"/>
      <c r="Y136" s="9"/>
      <c r="Z136" s="9"/>
      <c r="AA136" s="9"/>
      <c r="AC136" s="9"/>
      <c r="AD136" s="57"/>
      <c r="AE136" s="9"/>
      <c r="AF136" s="58"/>
      <c r="AH136" s="71"/>
      <c r="AI136" s="71"/>
    </row>
    <row r="137" spans="10:35" ht="13.4" customHeight="1">
      <c r="J137" s="6"/>
      <c r="K137" s="6"/>
      <c r="L137" s="50"/>
      <c r="M137" s="51"/>
      <c r="N137" s="52"/>
      <c r="O137" s="53"/>
      <c r="P137" s="50"/>
      <c r="Q137" s="54"/>
      <c r="R137" s="55"/>
      <c r="S137" s="55"/>
      <c r="T137" s="55"/>
      <c r="U137" s="56"/>
      <c r="V137" s="55"/>
      <c r="W137" s="9"/>
      <c r="Y137" s="9"/>
      <c r="Z137" s="9"/>
      <c r="AA137" s="9"/>
      <c r="AC137" s="9"/>
      <c r="AD137" s="57"/>
      <c r="AE137" s="9"/>
      <c r="AF137" s="58"/>
      <c r="AH137" s="71"/>
      <c r="AI137" s="71"/>
    </row>
    <row r="138" spans="5:33" ht="12.75">
      <c r="E138" s="49" t="s">
        <v>355</v>
      </c>
      <c r="L138" s="50"/>
      <c r="M138" s="51"/>
      <c r="N138" s="52"/>
      <c r="O138" s="53"/>
      <c r="P138" s="50"/>
      <c r="Q138" s="54"/>
      <c r="R138" s="55"/>
      <c r="S138" s="55"/>
      <c r="T138" s="55"/>
      <c r="U138" s="56"/>
      <c r="V138" s="55"/>
      <c r="W138" s="9"/>
      <c r="Y138" s="9"/>
      <c r="Z138" s="9"/>
      <c r="AA138" s="9"/>
      <c r="AC138" s="9"/>
      <c r="AD138" s="57"/>
      <c r="AE138" s="9"/>
      <c r="AF138" s="58"/>
      <c r="AG138" s="49" t="str">
        <f>E138</f>
        <v>DJ - VDrad plus organic anions, 16 pills, 1 taken every tridiem</v>
      </c>
    </row>
    <row r="139" spans="1:33" ht="12.75">
      <c r="A139" s="1" t="s">
        <v>290</v>
      </c>
      <c r="C139" s="10">
        <v>12</v>
      </c>
      <c r="D139" t="s">
        <v>291</v>
      </c>
      <c r="E139" t="s">
        <v>292</v>
      </c>
      <c r="L139" s="50"/>
      <c r="M139" s="51"/>
      <c r="N139" s="52"/>
      <c r="O139" s="53"/>
      <c r="P139" s="50"/>
      <c r="Q139" s="54"/>
      <c r="R139" s="55"/>
      <c r="S139" s="55"/>
      <c r="T139" s="55"/>
      <c r="U139" s="56"/>
      <c r="V139" s="55"/>
      <c r="W139" s="9"/>
      <c r="Y139" s="9"/>
      <c r="Z139" s="9"/>
      <c r="AA139" s="9"/>
      <c r="AC139" s="9"/>
      <c r="AD139" s="57"/>
      <c r="AE139" s="9"/>
      <c r="AF139" s="58"/>
      <c r="AG139" s="92"/>
    </row>
    <row r="140" spans="1:33" ht="12.75">
      <c r="A140" s="1" t="s">
        <v>356</v>
      </c>
      <c r="C140" s="82">
        <v>2</v>
      </c>
      <c r="D140" t="s">
        <v>176</v>
      </c>
      <c r="E140" t="s">
        <v>357</v>
      </c>
      <c r="F140" t="s">
        <v>358</v>
      </c>
      <c r="L140" s="50"/>
      <c r="M140" s="51"/>
      <c r="N140" s="52"/>
      <c r="O140" s="53"/>
      <c r="P140" s="50"/>
      <c r="Q140" s="54"/>
      <c r="R140" s="55"/>
      <c r="S140" s="55"/>
      <c r="T140" s="55"/>
      <c r="U140" s="56"/>
      <c r="V140" s="55"/>
      <c r="W140" s="9"/>
      <c r="Y140" s="9"/>
      <c r="Z140" s="9"/>
      <c r="AA140" s="9"/>
      <c r="AC140" s="9"/>
      <c r="AD140" s="57"/>
      <c r="AE140" s="9"/>
      <c r="AF140" s="58"/>
      <c r="AG140" s="92"/>
    </row>
    <row r="141" spans="1:42" s="1" customFormat="1" ht="14.9" customHeight="1">
      <c r="A141" s="1" t="s">
        <v>359</v>
      </c>
      <c r="B141" t="s">
        <v>360</v>
      </c>
      <c r="C141" s="94">
        <f>AJ141</f>
        <v>1.4647939629913582</v>
      </c>
      <c r="D141" s="1" t="str">
        <f>AK141</f>
        <v>µg</v>
      </c>
      <c r="E141" s="1" t="s">
        <v>359</v>
      </c>
      <c r="F141" s="1" t="s">
        <v>361</v>
      </c>
      <c r="G141" s="71" t="s">
        <v>362</v>
      </c>
      <c r="H141" s="71">
        <v>191.10</v>
      </c>
      <c r="I141" s="71">
        <v>192.10</v>
      </c>
      <c r="J141" s="61">
        <f>H141/I141</f>
        <v>0.99479437792816239</v>
      </c>
      <c r="K141" s="75">
        <v>0.65400000000000003</v>
      </c>
      <c r="L141" s="60">
        <v>0.65400000000000003</v>
      </c>
      <c r="M141" s="61">
        <v>2</v>
      </c>
      <c r="N141" s="52">
        <f>M141*2.68</f>
        <v>5.3600000000000003</v>
      </c>
      <c r="O141" s="62">
        <f>(L141*1000)/(N141+L141)</f>
        <v>108.74625872963085</v>
      </c>
      <c r="P141" s="63">
        <v>0.375</v>
      </c>
      <c r="Q141" s="61">
        <v>0.50</v>
      </c>
      <c r="R141" s="64">
        <f>Q141*P141</f>
        <v>0.1875</v>
      </c>
      <c r="S141" s="61">
        <v>2.38</v>
      </c>
      <c r="T141" s="65">
        <f>S141*2.68</f>
        <v>6.3784000000000001</v>
      </c>
      <c r="U141" s="56">
        <f>1000*(R141)*O141/((R141)+T141)</f>
        <v>3105.4270567333929</v>
      </c>
      <c r="V141" s="66">
        <f>(R141+T141)/((S141*6.7)+(Q141))</f>
        <v>0.39923993676273872</v>
      </c>
      <c r="W141" s="67">
        <v>0.25</v>
      </c>
      <c r="X141" s="68">
        <v>8</v>
      </c>
      <c r="Y141" s="69">
        <f>(W141*8*V141)/X141</f>
        <v>0.099809984190684681</v>
      </c>
      <c r="Z141" s="70">
        <v>0</v>
      </c>
      <c r="AA141" s="71">
        <v>15</v>
      </c>
      <c r="AB141" s="68">
        <v>16</v>
      </c>
      <c r="AC141" s="72">
        <f>(Z141+(AA141/AB141))*2.7</f>
        <v>2.53125</v>
      </c>
      <c r="AD141" s="73">
        <f>Y141*U141/(Y141+AC141)</f>
        <v>117.80522956538599</v>
      </c>
      <c r="AE141" s="69">
        <f>(Y141+AC141)/(8*(W141/X141)+8*0.84375*(Z141+AA141/AB141))</f>
        <v>0.39997111398623225</v>
      </c>
      <c r="AF141" s="74">
        <f>AD141*AE141</f>
        <v>47.118688902671259</v>
      </c>
      <c r="AG141" s="1" t="s">
        <v>359</v>
      </c>
      <c r="AH141" s="71">
        <v>8</v>
      </c>
      <c r="AI141" s="71">
        <v>16</v>
      </c>
      <c r="AJ141" s="97">
        <f>(AF141*(AH141/AI141)/16)*J141</f>
        <v>1.4647939629913582</v>
      </c>
      <c r="AK141" s="1" t="s">
        <v>41</v>
      </c>
      <c r="AL141" s="60"/>
      <c r="AN141" s="60"/>
      <c r="AP141" s="60"/>
    </row>
    <row r="142" spans="1:43" ht="14.9" customHeight="1">
      <c r="A142" s="1" t="s">
        <v>363</v>
      </c>
      <c r="B142" t="s">
        <v>360</v>
      </c>
      <c r="C142" s="94">
        <f>AJ142</f>
        <v>1.6868540583240073</v>
      </c>
      <c r="D142" t="s">
        <v>364</v>
      </c>
      <c r="E142" t="s">
        <v>363</v>
      </c>
      <c r="F142" t="s">
        <v>365</v>
      </c>
      <c r="G142" s="6" t="s">
        <v>366</v>
      </c>
      <c r="H142" s="6">
        <v>1</v>
      </c>
      <c r="I142" s="6">
        <v>1</v>
      </c>
      <c r="J142" s="3">
        <f>H142/I142</f>
        <v>1</v>
      </c>
      <c r="K142" s="59">
        <v>0.32800000000000001</v>
      </c>
      <c r="L142" s="60">
        <v>0.16400000000000001</v>
      </c>
      <c r="M142" s="61">
        <v>2</v>
      </c>
      <c r="N142" s="52">
        <f>M142*2.68</f>
        <v>5.3600000000000003</v>
      </c>
      <c r="O142" s="62">
        <f>(L142*1000)/(N142+L142)</f>
        <v>29.688631426502536</v>
      </c>
      <c r="P142" s="63">
        <v>0.39200000000000002</v>
      </c>
      <c r="Q142" s="61">
        <v>1</v>
      </c>
      <c r="R142" s="64">
        <f>Q142*P142</f>
        <v>0.39200000000000002</v>
      </c>
      <c r="S142" s="75">
        <v>1</v>
      </c>
      <c r="T142" s="65">
        <f>S142*2.68</f>
        <v>2.6800000000000002</v>
      </c>
      <c r="U142" s="56">
        <f>1000*(R142)*O142/((R142)+T142)</f>
        <v>3788.3930726526669</v>
      </c>
      <c r="V142" s="66">
        <f>(R142+T142)/((S142*6.7)+(Q142))</f>
        <v>0.39896103896103896</v>
      </c>
      <c r="W142" s="67">
        <v>0.50</v>
      </c>
      <c r="X142" s="68">
        <v>8</v>
      </c>
      <c r="Y142" s="69">
        <f>(W142*8*V142)/X142</f>
        <v>0.19948051948051948</v>
      </c>
      <c r="Z142" s="70">
        <v>2</v>
      </c>
      <c r="AA142" s="71">
        <v>0</v>
      </c>
      <c r="AB142" s="68">
        <v>16</v>
      </c>
      <c r="AC142" s="72">
        <f>(Z142+(AA142/AB142))*2.7</f>
        <v>5.4000000000000004</v>
      </c>
      <c r="AD142" s="73">
        <f>Y142*U142/(Y142+AC142)</f>
        <v>134.96084422475406</v>
      </c>
      <c r="AE142" s="69">
        <f>(Y142+AC142)/(8*(W142/X142)+8*0.84375*(Z142+AA142/AB142))</f>
        <v>0.39996289424860848</v>
      </c>
      <c r="AF142" s="74">
        <f>AD142*AE142</f>
        <v>53.979329866368232</v>
      </c>
      <c r="AG142" t="s">
        <v>363</v>
      </c>
      <c r="AH142" s="71">
        <v>8</v>
      </c>
      <c r="AI142" s="71">
        <v>16</v>
      </c>
      <c r="AJ142" s="2">
        <f>(AF142*(AH142/AI142)/16)*J142</f>
        <v>1.6868540583240073</v>
      </c>
      <c r="AK142" t="s">
        <v>364</v>
      </c>
      <c r="AM142" s="77"/>
      <c r="AN142" s="77"/>
      <c r="AO142" s="77"/>
      <c r="AP142" s="77"/>
      <c r="AQ142" s="77"/>
    </row>
    <row r="143" spans="1:43" ht="14.9" customHeight="1">
      <c r="A143" s="1" t="s">
        <v>367</v>
      </c>
      <c r="B143" t="s">
        <v>368</v>
      </c>
      <c r="C143" s="8">
        <f>AJ143</f>
        <v>0.16511728190221686</v>
      </c>
      <c r="D143" t="str">
        <f>AK143</f>
        <v>µg</v>
      </c>
      <c r="E143" t="s">
        <v>369</v>
      </c>
      <c r="F143" t="s">
        <v>370</v>
      </c>
      <c r="G143" s="6" t="s">
        <v>371</v>
      </c>
      <c r="H143" s="81">
        <v>133</v>
      </c>
      <c r="I143" s="81">
        <v>134</v>
      </c>
      <c r="J143" s="3">
        <f>H143/I143</f>
        <v>0.9925373134328358</v>
      </c>
      <c r="K143" s="59">
        <v>0.60000000000000009</v>
      </c>
      <c r="L143" s="60">
        <v>0.60000000000000009</v>
      </c>
      <c r="M143" s="61">
        <v>4</v>
      </c>
      <c r="N143" s="52">
        <f>M143*2.68</f>
        <v>10.720000000000001</v>
      </c>
      <c r="O143" s="62">
        <f>(L143*1000)/(N143+L143)</f>
        <v>53.003533568904601</v>
      </c>
      <c r="P143" s="63">
        <v>0.40800000000000003</v>
      </c>
      <c r="Q143" s="61">
        <v>0.50</v>
      </c>
      <c r="R143" s="64">
        <f>Q143*P143</f>
        <v>0.20400000000000002</v>
      </c>
      <c r="S143" s="75">
        <v>2</v>
      </c>
      <c r="T143" s="65">
        <f>S143*2.68</f>
        <v>5.3600000000000003</v>
      </c>
      <c r="U143" s="56">
        <f>1000*(R143)*O143/((R143)+T143)</f>
        <v>1943.3358821093709</v>
      </c>
      <c r="V143" s="66">
        <f>(R143+T143)/((S143*6.7)+(Q143))</f>
        <v>0.40028776978417263</v>
      </c>
      <c r="W143" s="67">
        <v>0.125</v>
      </c>
      <c r="X143" s="68">
        <v>8</v>
      </c>
      <c r="Y143" s="69">
        <f>(W143*8*V143)/X143</f>
        <v>0.050035971223021579</v>
      </c>
      <c r="Z143" s="70">
        <v>2</v>
      </c>
      <c r="AA143" s="71">
        <v>11</v>
      </c>
      <c r="AB143" s="68">
        <v>16</v>
      </c>
      <c r="AC143" s="72">
        <f>(Z143+(AA143/AB143))*2.7</f>
        <v>7.2562500000000005</v>
      </c>
      <c r="AD143" s="73">
        <f>Y143*U143/(Y143+AC143)</f>
        <v>13.30863569491696</v>
      </c>
      <c r="AE143" s="69">
        <f>(Y143+AC143)/(8*(W143/X143)+8*0.84375*(Z143+AA143/AB143))</f>
        <v>0.40000196933984028</v>
      </c>
      <c r="AF143" s="74">
        <f>AD143*AE143</f>
        <v>5.3234804871932777</v>
      </c>
      <c r="AG143" t="s">
        <v>367</v>
      </c>
      <c r="AH143" s="71">
        <v>8</v>
      </c>
      <c r="AI143" s="71">
        <v>16</v>
      </c>
      <c r="AJ143" s="2">
        <f>(AF143*(AH143/AI143)/16)*J143</f>
        <v>0.16511728190221686</v>
      </c>
      <c r="AK143" t="s">
        <v>41</v>
      </c>
      <c r="AM143" s="77"/>
      <c r="AO143" s="77"/>
      <c r="AP143" s="77"/>
      <c r="AQ143" s="77"/>
    </row>
    <row r="144" spans="1:42" ht="14.9" customHeight="1">
      <c r="A144" s="1" t="s">
        <v>372</v>
      </c>
      <c r="B144" t="s">
        <v>368</v>
      </c>
      <c r="C144" s="8">
        <f>AJ144</f>
        <v>0.35391188659408035</v>
      </c>
      <c r="D144" t="str">
        <f>AK144</f>
        <v>µg</v>
      </c>
      <c r="E144" t="s">
        <v>372</v>
      </c>
      <c r="F144" t="s">
        <v>373</v>
      </c>
      <c r="G144" s="6" t="s">
        <v>374</v>
      </c>
      <c r="H144" s="6">
        <v>61</v>
      </c>
      <c r="I144" s="6">
        <v>84.70</v>
      </c>
      <c r="J144" s="3">
        <f>H144/I144</f>
        <v>0.72018890200708385</v>
      </c>
      <c r="K144" s="59">
        <v>0.67900000000000005</v>
      </c>
      <c r="L144" s="60">
        <v>0.67900000000000005</v>
      </c>
      <c r="M144" s="61">
        <v>2</v>
      </c>
      <c r="N144" s="52">
        <f>M144*2.68</f>
        <v>5.3600000000000003</v>
      </c>
      <c r="O144" s="62">
        <f>(L144*1000)/(N144+L144)</f>
        <v>112.43583374730915</v>
      </c>
      <c r="P144" s="63">
        <v>0.42</v>
      </c>
      <c r="Q144" s="61">
        <v>0.25</v>
      </c>
      <c r="R144" s="64">
        <f>Q144*P144</f>
        <v>0.105</v>
      </c>
      <c r="S144" s="61">
        <v>2</v>
      </c>
      <c r="T144" s="65">
        <f>S144*2.68</f>
        <v>5.3600000000000003</v>
      </c>
      <c r="U144" s="56">
        <f>1000*(R144)*O144/((R144)+T144)</f>
        <v>2160.2493217689771</v>
      </c>
      <c r="V144" s="66">
        <f>(R144+T144)/((S144*6.7)+(Q144))</f>
        <v>0.40036630036630039</v>
      </c>
      <c r="W144" s="67">
        <v>0.25</v>
      </c>
      <c r="X144" s="68">
        <v>8</v>
      </c>
      <c r="Y144" s="69">
        <f>(W144*8*V144)/X144</f>
        <v>0.1000915750915751</v>
      </c>
      <c r="Z144" s="70">
        <v>2</v>
      </c>
      <c r="AA144" s="71">
        <v>0</v>
      </c>
      <c r="AB144" s="68">
        <v>16</v>
      </c>
      <c r="AC144" s="72">
        <f>(Z144+(AA144/AB144))*2.7</f>
        <v>5.4000000000000004</v>
      </c>
      <c r="AD144" s="73">
        <f>Y144*U144/(Y144+AC144)</f>
        <v>39.312574027963102</v>
      </c>
      <c r="AE144" s="69">
        <f>(Y144+AC144)/(8*(W144/X144)+8*0.84375*(Z144+AA144/AB144))</f>
        <v>0.40000666000665996</v>
      </c>
      <c r="AF144" s="74">
        <f>AD144*AE144</f>
        <v>15.725291433190087</v>
      </c>
      <c r="AG144" t="s">
        <v>372</v>
      </c>
      <c r="AH144" s="71">
        <v>8</v>
      </c>
      <c r="AI144" s="71">
        <v>16</v>
      </c>
      <c r="AJ144" s="2">
        <f>(AF144*(AH144/AI144)/16)*J144</f>
        <v>0.35391188659408035</v>
      </c>
      <c r="AK144" t="s">
        <v>41</v>
      </c>
      <c r="AN144" s="12"/>
      <c r="AP144" s="12"/>
    </row>
    <row r="145" spans="1:42" ht="14.9" customHeight="1">
      <c r="A145" s="1" t="s">
        <v>375</v>
      </c>
      <c r="B145" t="s">
        <v>368</v>
      </c>
      <c r="C145" s="8">
        <f>AJ145</f>
        <v>0.43946954000483679</v>
      </c>
      <c r="D145" t="str">
        <f>AK145</f>
        <v>µg</v>
      </c>
      <c r="E145" t="s">
        <v>375</v>
      </c>
      <c r="F145" t="s">
        <v>376</v>
      </c>
      <c r="G145" s="6" t="s">
        <v>377</v>
      </c>
      <c r="H145" s="6">
        <v>89.10</v>
      </c>
      <c r="I145" s="6">
        <v>112.06</v>
      </c>
      <c r="J145" s="3">
        <f>H145/I145</f>
        <v>0.79510976262716393</v>
      </c>
      <c r="K145" s="59"/>
      <c r="L145" s="60">
        <v>1.996</v>
      </c>
      <c r="M145" s="78">
        <f>N145/2.68</f>
        <v>4.1395522388059698</v>
      </c>
      <c r="N145" s="67">
        <v>11.093999999999999</v>
      </c>
      <c r="O145" s="62">
        <f>(L145*1000)/(N145+L145)</f>
        <v>152.48281130634072</v>
      </c>
      <c r="P145" s="63">
        <v>0.433</v>
      </c>
      <c r="Q145" s="75">
        <v>0.28500000000000003</v>
      </c>
      <c r="R145" s="64">
        <f>Q145*P145</f>
        <v>0.12340500000000002</v>
      </c>
      <c r="S145" s="61">
        <v>3</v>
      </c>
      <c r="T145" s="65">
        <f>S145*2.68</f>
        <v>8.0400000000000009</v>
      </c>
      <c r="U145" s="56">
        <f>1000*(R145)*O145/((R145)+T145)</f>
        <v>2305.0603674886861</v>
      </c>
      <c r="V145" s="66">
        <f>(R145+T145)/((S145*6.7)+(Q145))</f>
        <v>0.40046136865342163</v>
      </c>
      <c r="W145" s="67">
        <v>0.25</v>
      </c>
      <c r="X145" s="68">
        <v>8</v>
      </c>
      <c r="Y145" s="69">
        <f>(W145*8*V145)/X145</f>
        <v>0.10011534216335541</v>
      </c>
      <c r="Z145" s="70">
        <v>2</v>
      </c>
      <c r="AA145" s="71">
        <v>8</v>
      </c>
      <c r="AB145" s="68">
        <v>16</v>
      </c>
      <c r="AC145" s="72">
        <f>(Z145+(AA145/AB145))*2.7</f>
        <v>6.75</v>
      </c>
      <c r="AD145" s="73">
        <f>Y145*U145/(Y145+AC145)</f>
        <v>33.688762286656448</v>
      </c>
      <c r="AE145" s="69">
        <f>(Y145+AC145)/(8*(W145/X145)+8*0.84375*(Z145+AA145/AB145))</f>
        <v>0.40000673530880898</v>
      </c>
      <c r="AF145" s="74">
        <f>AD145*AE145</f>
        <v>13.475731818879972</v>
      </c>
      <c r="AG145" t="s">
        <v>375</v>
      </c>
      <c r="AH145" s="71">
        <v>10.50</v>
      </c>
      <c r="AI145" s="71">
        <v>16</v>
      </c>
      <c r="AJ145" s="2">
        <f>(AF145*(AH145/AI145)/16)*J145</f>
        <v>0.43946954000483679</v>
      </c>
      <c r="AK145" t="s">
        <v>41</v>
      </c>
      <c r="AN145" s="12"/>
      <c r="AP145" s="12"/>
    </row>
    <row r="146" spans="1:42" ht="14.9" customHeight="1">
      <c r="A146" s="1" t="s">
        <v>378</v>
      </c>
      <c r="B146" t="s">
        <v>368</v>
      </c>
      <c r="C146" s="8">
        <f>AJ146</f>
        <v>0.43146784534222116</v>
      </c>
      <c r="D146" t="str">
        <f>AK146</f>
        <v>µg</v>
      </c>
      <c r="E146" t="s">
        <v>378</v>
      </c>
      <c r="F146" t="s">
        <v>379</v>
      </c>
      <c r="G146" s="6" t="s">
        <v>380</v>
      </c>
      <c r="H146" s="6">
        <v>117.10</v>
      </c>
      <c r="I146" s="6">
        <v>118.10</v>
      </c>
      <c r="J146" s="3">
        <f>H146/I146</f>
        <v>0.99153259949195593</v>
      </c>
      <c r="K146" s="59">
        <v>0.71299999999999997</v>
      </c>
      <c r="L146" s="60">
        <v>0.17799999999999999</v>
      </c>
      <c r="M146" s="61">
        <v>2</v>
      </c>
      <c r="N146" s="52">
        <f>M146*2.68</f>
        <v>5.3600000000000003</v>
      </c>
      <c r="O146" s="62">
        <f>(L146*1000)/(N146+L146)</f>
        <v>32.141567352834954</v>
      </c>
      <c r="P146" s="63">
        <v>0.41100000000000003</v>
      </c>
      <c r="Q146" s="61">
        <v>0.25</v>
      </c>
      <c r="R146" s="64">
        <f>Q146*P146</f>
        <v>0.10275000000000001</v>
      </c>
      <c r="S146" s="61">
        <v>2</v>
      </c>
      <c r="T146" s="65">
        <f>S146*2.68</f>
        <v>5.3600000000000003</v>
      </c>
      <c r="U146" s="56">
        <f>1000*(R146)*O146/((R146)+T146)</f>
        <v>604.55741988994396</v>
      </c>
      <c r="V146" s="66">
        <f>(R146+T146)/((S146*6.7)+(Q146))</f>
        <v>0.40020146520146521</v>
      </c>
      <c r="W146" s="67">
        <v>0.50</v>
      </c>
      <c r="X146" s="68">
        <v>8</v>
      </c>
      <c r="Y146" s="69">
        <f>(W146*8*V146)/X146</f>
        <v>0.20010073260073261</v>
      </c>
      <c r="Z146" s="70">
        <v>2</v>
      </c>
      <c r="AA146" s="71">
        <v>8</v>
      </c>
      <c r="AB146" s="68">
        <v>16</v>
      </c>
      <c r="AC146" s="72">
        <f>(Z146+(AA146/AB146))*2.7</f>
        <v>6.75</v>
      </c>
      <c r="AD146" s="73">
        <f>Y146*U146/(Y146+AC146)</f>
        <v>17.405845940008202</v>
      </c>
      <c r="AE146" s="69">
        <f>(Y146+AC146)/(8*(W146/X146)+8*0.84375*(Z146+AA146/AB146))</f>
        <v>0.40000579755975435</v>
      </c>
      <c r="AF146" s="74">
        <f>AD146*AE146</f>
        <v>6.9624392874351928</v>
      </c>
      <c r="AG146" t="s">
        <v>378</v>
      </c>
      <c r="AH146" s="71">
        <v>16</v>
      </c>
      <c r="AI146" s="71">
        <v>16</v>
      </c>
      <c r="AJ146" s="2">
        <f>(AF146*(AH146/AI146)/16)*J146</f>
        <v>0.43146784534222116</v>
      </c>
      <c r="AK146" t="s">
        <v>41</v>
      </c>
      <c r="AN146" s="12"/>
      <c r="AP146" s="12"/>
    </row>
    <row r="147" spans="3:42" ht="12.75">
      <c r="C147" s="8">
        <f>AJ147</f>
        <v>0.17125106202209003</v>
      </c>
      <c r="D147" t="s">
        <v>267</v>
      </c>
      <c r="E147" t="s">
        <v>284</v>
      </c>
      <c r="H147">
        <v>1</v>
      </c>
      <c r="I147">
        <v>1</v>
      </c>
      <c r="J147" s="6">
        <f>H147/I147</f>
        <v>1</v>
      </c>
      <c r="K147" s="6"/>
      <c r="L147" s="60">
        <v>1</v>
      </c>
      <c r="M147" s="61">
        <v>0</v>
      </c>
      <c r="N147" s="52">
        <f>M147*2.68</f>
        <v>0</v>
      </c>
      <c r="O147" s="62">
        <f>(L147*1000)/(N147+L147)</f>
        <v>1000</v>
      </c>
      <c r="P147" s="63">
        <v>0.64500000000000002</v>
      </c>
      <c r="Q147" s="61">
        <v>1</v>
      </c>
      <c r="R147" s="64">
        <f>Q147*P147</f>
        <v>0.64500000000000002</v>
      </c>
      <c r="S147" s="61">
        <v>0</v>
      </c>
      <c r="T147" s="65">
        <f>S147*2.68</f>
        <v>0</v>
      </c>
      <c r="U147" s="56">
        <f>1000*(R147)*O147/((R147)+T147)</f>
        <v>1000000</v>
      </c>
      <c r="V147" s="66">
        <f>(R147+T147)/((S147*6.7)+(Q147))</f>
        <v>0.64500000000000002</v>
      </c>
      <c r="W147" s="67">
        <v>0.25</v>
      </c>
      <c r="X147" s="68">
        <v>8</v>
      </c>
      <c r="Y147" s="69">
        <f>(W147/X147)*8*R147</f>
        <v>0.16125</v>
      </c>
      <c r="Z147" s="70">
        <v>2</v>
      </c>
      <c r="AA147" s="71">
        <v>11</v>
      </c>
      <c r="AB147" s="68">
        <v>16</v>
      </c>
      <c r="AC147" s="72">
        <f>(Z147+(AA147/AB147))*2.7</f>
        <v>7.2562500000000005</v>
      </c>
      <c r="AD147" s="73">
        <f>Y147*U147/(Y147+AC147)</f>
        <v>21739.130434782608</v>
      </c>
      <c r="AE147" s="69">
        <f>(Y147+AC147)/(8*(W147/X147)+8*0.84375*(Z147+AA147/AB147))</f>
        <v>0.40333050127442643</v>
      </c>
      <c r="AF147" s="74">
        <f>AD147*AE147</f>
        <v>8768.05437553101</v>
      </c>
      <c r="AG147" t="s">
        <v>284</v>
      </c>
      <c r="AH147" s="71">
        <v>5</v>
      </c>
      <c r="AI147" s="71">
        <v>16</v>
      </c>
      <c r="AJ147" s="2">
        <f>(AF147*(AH147/AI147)/16)*J147/1000</f>
        <v>0.17125106202209003</v>
      </c>
      <c r="AK147" t="s">
        <v>267</v>
      </c>
      <c r="AP147" s="96"/>
    </row>
    <row r="148" spans="3:42" ht="12.75">
      <c r="C148" s="8">
        <f>AJ148</f>
        <v>0.11469838572642309</v>
      </c>
      <c r="D148" t="s">
        <v>267</v>
      </c>
      <c r="E148" t="s">
        <v>381</v>
      </c>
      <c r="H148">
        <v>1</v>
      </c>
      <c r="I148">
        <v>1</v>
      </c>
      <c r="J148" s="6">
        <f>H148/I148</f>
        <v>1</v>
      </c>
      <c r="K148" s="6"/>
      <c r="L148" s="60">
        <v>1</v>
      </c>
      <c r="M148" s="61">
        <v>0</v>
      </c>
      <c r="N148" s="52">
        <f>M148*2.68</f>
        <v>0</v>
      </c>
      <c r="O148" s="62">
        <f>(L148*1000)/(N148+L148)</f>
        <v>1000</v>
      </c>
      <c r="P148" s="63">
        <v>0.432</v>
      </c>
      <c r="Q148" s="61">
        <v>1</v>
      </c>
      <c r="R148" s="64">
        <f>Q148*P148</f>
        <v>0.432</v>
      </c>
      <c r="S148" s="61">
        <v>0</v>
      </c>
      <c r="T148" s="65">
        <f>S148*2.68</f>
        <v>0</v>
      </c>
      <c r="U148" s="56">
        <f>1000*(R148)*O148/((R148)+T148)</f>
        <v>1000000</v>
      </c>
      <c r="V148" s="66">
        <f>(R148+T148)/((S148*6.7)+(Q148))</f>
        <v>0.432</v>
      </c>
      <c r="W148" s="67">
        <v>0.25</v>
      </c>
      <c r="X148" s="68">
        <v>8</v>
      </c>
      <c r="Y148" s="69">
        <f>(W148/X148)*8*R148</f>
        <v>0.108</v>
      </c>
      <c r="Z148" s="70">
        <v>2</v>
      </c>
      <c r="AA148" s="71">
        <v>11</v>
      </c>
      <c r="AB148" s="68">
        <v>16</v>
      </c>
      <c r="AC148" s="72">
        <f>(Z148+(AA148/AB148))*2.7</f>
        <v>7.2562500000000005</v>
      </c>
      <c r="AD148" s="73">
        <f>Y148*U148/(Y148+AC148)</f>
        <v>14665.444546287808</v>
      </c>
      <c r="AE148" s="69">
        <f>(Y148+AC148)/(8*(W148/X148)+8*0.84375*(Z148+AA148/AB148))</f>
        <v>0.40043500424808831</v>
      </c>
      <c r="AF148" s="74">
        <f>AD148*AE148</f>
        <v>5872.5573491928617</v>
      </c>
      <c r="AG148" t="s">
        <v>306</v>
      </c>
      <c r="AH148" s="71">
        <v>5</v>
      </c>
      <c r="AI148" s="71">
        <v>16</v>
      </c>
      <c r="AJ148" s="2">
        <f>(AF148*(AH148/AI148)/16)*J148/1000</f>
        <v>0.11469838572642309</v>
      </c>
      <c r="AK148" t="s">
        <v>267</v>
      </c>
      <c r="AP148" s="96"/>
    </row>
    <row r="149" spans="3:42" ht="13.4" customHeight="1">
      <c r="C149" s="8">
        <f>AJ149</f>
        <v>0.12584961767204758</v>
      </c>
      <c r="D149" t="s">
        <v>267</v>
      </c>
      <c r="E149" t="s">
        <v>307</v>
      </c>
      <c r="H149">
        <v>1</v>
      </c>
      <c r="I149">
        <v>1</v>
      </c>
      <c r="J149" s="6">
        <f>H149/I149</f>
        <v>1</v>
      </c>
      <c r="K149" s="6"/>
      <c r="L149" s="60">
        <v>1</v>
      </c>
      <c r="M149" s="61">
        <v>0</v>
      </c>
      <c r="N149" s="52">
        <f>M149*2.68</f>
        <v>0</v>
      </c>
      <c r="O149" s="62">
        <f>(L149*1000)/(N149+L149)</f>
        <v>1000</v>
      </c>
      <c r="P149" s="63">
        <v>0.47400000000000003</v>
      </c>
      <c r="Q149" s="61">
        <v>1</v>
      </c>
      <c r="R149" s="64">
        <f>Q149*P149</f>
        <v>0.47400000000000003</v>
      </c>
      <c r="S149" s="61">
        <v>0</v>
      </c>
      <c r="T149" s="65">
        <f>S149*2.68</f>
        <v>0</v>
      </c>
      <c r="U149" s="56">
        <f>1000*(R149)*O149/((R149)+T149)</f>
        <v>1000000</v>
      </c>
      <c r="V149" s="66">
        <f>(R149+T149)/((S149*6.7)+(Q149))</f>
        <v>0.47400000000000003</v>
      </c>
      <c r="W149" s="67">
        <v>0.25</v>
      </c>
      <c r="X149" s="68">
        <v>8</v>
      </c>
      <c r="Y149" s="69">
        <f>(W149/X149)*8*R149</f>
        <v>0.11850000000000001</v>
      </c>
      <c r="Z149" s="70">
        <v>2</v>
      </c>
      <c r="AA149" s="71">
        <v>11</v>
      </c>
      <c r="AB149" s="68">
        <v>16</v>
      </c>
      <c r="AC149" s="72">
        <f>(Z149+(AA149/AB149))*2.7</f>
        <v>7.2562500000000005</v>
      </c>
      <c r="AD149" s="73">
        <f>Y149*U149/(Y149+AC149)</f>
        <v>16068.341299705075</v>
      </c>
      <c r="AE149" s="69">
        <f>(Y149+AC149)/(8*(W149/X149)+8*0.84375*(Z149+AA149/AB149))</f>
        <v>0.40100594732370431</v>
      </c>
      <c r="AF149" s="74">
        <f>AD149*AE149</f>
        <v>6443.5004248088353</v>
      </c>
      <c r="AG149" t="s">
        <v>307</v>
      </c>
      <c r="AH149" s="71">
        <v>5</v>
      </c>
      <c r="AI149" s="71">
        <v>16</v>
      </c>
      <c r="AJ149" s="2">
        <f>(AF149*(AH149/AI149)/16)*J149/1000</f>
        <v>0.12584961767204758</v>
      </c>
      <c r="AK149" t="s">
        <v>267</v>
      </c>
      <c r="AP149" s="96"/>
    </row>
    <row r="150" spans="3:42" ht="12.75">
      <c r="C150" s="8">
        <f>AJ150</f>
        <v>0.11814995751911638</v>
      </c>
      <c r="D150" t="s">
        <v>267</v>
      </c>
      <c r="E150" t="s">
        <v>283</v>
      </c>
      <c r="H150">
        <v>1</v>
      </c>
      <c r="I150">
        <v>1</v>
      </c>
      <c r="J150" s="6">
        <f>H150/I150</f>
        <v>1</v>
      </c>
      <c r="K150" s="6"/>
      <c r="L150" s="60">
        <v>1</v>
      </c>
      <c r="M150" s="61">
        <v>0</v>
      </c>
      <c r="N150" s="52">
        <f>M150*2.68</f>
        <v>0</v>
      </c>
      <c r="O150" s="62">
        <f>(L150*1000)/(N150+L150)</f>
        <v>1000</v>
      </c>
      <c r="P150" s="63">
        <v>0.44500000000000001</v>
      </c>
      <c r="Q150" s="61">
        <v>1</v>
      </c>
      <c r="R150" s="64">
        <f>Q150*P150</f>
        <v>0.44500000000000001</v>
      </c>
      <c r="S150" s="61">
        <v>0</v>
      </c>
      <c r="T150" s="65">
        <f>S150*2.68</f>
        <v>0</v>
      </c>
      <c r="U150" s="56">
        <f>1000*(R150)*O150/((R150)+T150)</f>
        <v>1000000</v>
      </c>
      <c r="V150" s="66">
        <f>(R150+T150)/((S150*6.7)+(Q150))</f>
        <v>0.44500000000000001</v>
      </c>
      <c r="W150" s="67">
        <v>0.25</v>
      </c>
      <c r="X150" s="68">
        <v>8</v>
      </c>
      <c r="Y150" s="69">
        <f>(W150/X150)*8*R150</f>
        <v>0.11125</v>
      </c>
      <c r="Z150" s="70">
        <v>2</v>
      </c>
      <c r="AA150" s="71">
        <v>11</v>
      </c>
      <c r="AB150" s="68">
        <v>16</v>
      </c>
      <c r="AC150" s="72">
        <f>(Z150+(AA150/AB150))*2.7</f>
        <v>7.2562500000000005</v>
      </c>
      <c r="AD150" s="73">
        <f>Y150*U150/(Y150+AC150)</f>
        <v>15100.101798439089</v>
      </c>
      <c r="AE150" s="69">
        <f>(Y150+AC150)/(8*(W150/X150)+8*0.84375*(Z150+AA150/AB150))</f>
        <v>0.40061172472387419</v>
      </c>
      <c r="AF150" s="74">
        <f>AD150*AE150</f>
        <v>6049.277824978758</v>
      </c>
      <c r="AG150" t="s">
        <v>283</v>
      </c>
      <c r="AH150" s="71">
        <v>5</v>
      </c>
      <c r="AI150" s="71">
        <v>16</v>
      </c>
      <c r="AJ150" s="2">
        <f>(AF150*(AH150/AI150)/16)*J150/1000</f>
        <v>0.11814995751911638</v>
      </c>
      <c r="AK150" t="s">
        <v>267</v>
      </c>
      <c r="AP150" s="96"/>
    </row>
    <row r="151" spans="3:42" ht="12.75">
      <c r="C151" s="8">
        <f>AJ151</f>
        <v>0.1271771452846219</v>
      </c>
      <c r="D151" t="s">
        <v>267</v>
      </c>
      <c r="E151" t="s">
        <v>302</v>
      </c>
      <c r="H151">
        <v>1</v>
      </c>
      <c r="I151">
        <v>1</v>
      </c>
      <c r="J151" s="6">
        <f>H151/I151</f>
        <v>1</v>
      </c>
      <c r="K151" s="6"/>
      <c r="L151" s="60">
        <v>1</v>
      </c>
      <c r="M151" s="61">
        <v>0</v>
      </c>
      <c r="N151" s="52">
        <f>M151*2.68</f>
        <v>0</v>
      </c>
      <c r="O151" s="62">
        <f>(L151*1000)/(N151+L151)</f>
        <v>1000</v>
      </c>
      <c r="P151" s="63">
        <v>0.47900000000000004</v>
      </c>
      <c r="Q151" s="61">
        <v>1</v>
      </c>
      <c r="R151" s="64">
        <f>Q151*P151</f>
        <v>0.47900000000000004</v>
      </c>
      <c r="S151" s="61">
        <v>0</v>
      </c>
      <c r="T151" s="65">
        <f>S151*2.68</f>
        <v>0</v>
      </c>
      <c r="U151" s="56">
        <f>1000*(R151)*O151/((R151)+T151)</f>
        <v>1000000</v>
      </c>
      <c r="V151" s="66">
        <f>(R151+T151)/((S151*6.7)+(Q151))</f>
        <v>0.47900000000000004</v>
      </c>
      <c r="W151" s="67">
        <v>0.25</v>
      </c>
      <c r="X151" s="68">
        <v>8</v>
      </c>
      <c r="Y151" s="69">
        <f>(W151/X151)*8*R151</f>
        <v>0.11975000000000001</v>
      </c>
      <c r="Z151" s="70">
        <v>2</v>
      </c>
      <c r="AA151" s="71">
        <v>11</v>
      </c>
      <c r="AB151" s="68">
        <v>16</v>
      </c>
      <c r="AC151" s="72">
        <f>(Z151+(AA151/AB151))*2.7</f>
        <v>7.2562500000000005</v>
      </c>
      <c r="AD151" s="73">
        <f>Y151*U151/(Y151+AC151)</f>
        <v>16235.08676789588</v>
      </c>
      <c r="AE151" s="69">
        <f>(Y151+AC151)/(8*(W151/X151)+8*0.84375*(Z151+AA151/AB151))</f>
        <v>0.40107391673746806</v>
      </c>
      <c r="AF151" s="74">
        <f>AD151*AE151</f>
        <v>6511.4698385726415</v>
      </c>
      <c r="AG151" t="s">
        <v>302</v>
      </c>
      <c r="AH151" s="71">
        <v>5</v>
      </c>
      <c r="AI151" s="71">
        <v>16</v>
      </c>
      <c r="AJ151" s="2">
        <f>(AF151*(AH151/AI151)/16)*J151/1000</f>
        <v>0.1271771452846219</v>
      </c>
      <c r="AK151" t="s">
        <v>267</v>
      </c>
      <c r="AP151" s="96"/>
    </row>
    <row r="152" spans="3:42" ht="12.75">
      <c r="C152" s="12">
        <f>AJ152</f>
        <v>0.040356839422259976</v>
      </c>
      <c r="D152" t="s">
        <v>267</v>
      </c>
      <c r="E152" t="s">
        <v>285</v>
      </c>
      <c r="H152">
        <v>1</v>
      </c>
      <c r="I152">
        <v>1</v>
      </c>
      <c r="J152" s="6">
        <f>H152/I152</f>
        <v>1</v>
      </c>
      <c r="K152" s="6"/>
      <c r="L152" s="60">
        <v>1</v>
      </c>
      <c r="M152" s="61">
        <v>0</v>
      </c>
      <c r="N152" s="52">
        <f>M152*2.68</f>
        <v>0</v>
      </c>
      <c r="O152" s="62">
        <f>(L152*1000)/(N152+L152)</f>
        <v>1000</v>
      </c>
      <c r="P152" s="63">
        <v>0.152</v>
      </c>
      <c r="Q152" s="61">
        <v>1</v>
      </c>
      <c r="R152" s="64">
        <f>Q152*P152</f>
        <v>0.152</v>
      </c>
      <c r="S152" s="61">
        <v>0</v>
      </c>
      <c r="T152" s="65">
        <f>S152*2.68</f>
        <v>0</v>
      </c>
      <c r="U152" s="56">
        <f>1000*(R152)*O152/((R152)+T152)</f>
        <v>1000000</v>
      </c>
      <c r="V152" s="66">
        <f>(R152+T152)/((S152*6.7)+(Q152))</f>
        <v>0.152</v>
      </c>
      <c r="W152" s="67">
        <v>0.25</v>
      </c>
      <c r="X152" s="68">
        <v>8</v>
      </c>
      <c r="Y152" s="69">
        <f>(W152/X152)*8*R152</f>
        <v>0.037999999999999999</v>
      </c>
      <c r="Z152" s="70">
        <v>2</v>
      </c>
      <c r="AA152" s="71">
        <v>11</v>
      </c>
      <c r="AB152" s="68">
        <v>16</v>
      </c>
      <c r="AC152" s="72">
        <f>(Z152+(AA152/AB152))*2.7</f>
        <v>7.2562500000000005</v>
      </c>
      <c r="AD152" s="73">
        <f>Y152*U152/(Y152+AC152)</f>
        <v>5209.5828906330325</v>
      </c>
      <c r="AE152" s="69">
        <f>(Y152+AC152)/(8*(W152/X152)+8*0.84375*(Z152+AA152/AB152))</f>
        <v>0.39662871707731517</v>
      </c>
      <c r="AF152" s="74">
        <f>AD152*AE152</f>
        <v>2066.2701784197106</v>
      </c>
      <c r="AG152" t="s">
        <v>285</v>
      </c>
      <c r="AH152" s="71">
        <v>5</v>
      </c>
      <c r="AI152" s="71">
        <v>16</v>
      </c>
      <c r="AJ152" s="2">
        <f>(AF152*(AH152/AI152)/16)*J152/1000</f>
        <v>0.040356839422259976</v>
      </c>
      <c r="AK152" t="s">
        <v>267</v>
      </c>
      <c r="AP152" s="96"/>
    </row>
    <row r="153" spans="3:42" ht="12.75">
      <c r="C153" s="8">
        <f>AJ153</f>
        <v>0.16540994052676294</v>
      </c>
      <c r="D153" t="s">
        <v>267</v>
      </c>
      <c r="E153" t="s">
        <v>287</v>
      </c>
      <c r="H153">
        <v>1</v>
      </c>
      <c r="I153">
        <v>1</v>
      </c>
      <c r="J153" s="6">
        <f>H153/I153</f>
        <v>1</v>
      </c>
      <c r="K153" s="6"/>
      <c r="L153" s="60">
        <v>1</v>
      </c>
      <c r="M153" s="61">
        <v>0</v>
      </c>
      <c r="N153" s="52">
        <f>M153*2.68</f>
        <v>0</v>
      </c>
      <c r="O153" s="62">
        <f>(L153*1000)/(N153+L153)</f>
        <v>1000</v>
      </c>
      <c r="P153" s="63">
        <v>0.623</v>
      </c>
      <c r="Q153" s="61">
        <v>1</v>
      </c>
      <c r="R153" s="64">
        <f>Q153*P153</f>
        <v>0.623</v>
      </c>
      <c r="S153" s="61">
        <v>0</v>
      </c>
      <c r="T153" s="65">
        <f>S153*2.68</f>
        <v>0</v>
      </c>
      <c r="U153" s="56">
        <f>1000*(R153)*O153/((R153)+T153)</f>
        <v>1000000</v>
      </c>
      <c r="V153" s="66">
        <f>(R153+T153)/((S153*6.7)+(Q153))</f>
        <v>0.623</v>
      </c>
      <c r="W153" s="67">
        <v>0.25</v>
      </c>
      <c r="X153" s="68">
        <v>8</v>
      </c>
      <c r="Y153" s="69">
        <f>(W153/X153)*8*R153</f>
        <v>0.15575</v>
      </c>
      <c r="Z153" s="70">
        <v>2</v>
      </c>
      <c r="AA153" s="71">
        <v>11</v>
      </c>
      <c r="AB153" s="68">
        <v>16</v>
      </c>
      <c r="AC153" s="72">
        <f>(Z153+(AA153/AB153))*2.7</f>
        <v>7.2562500000000005</v>
      </c>
      <c r="AD153" s="73">
        <f>Y153*U153/(Y153+AC153)</f>
        <v>21013.221802482458</v>
      </c>
      <c r="AE153" s="69">
        <f>(Y153+AC153)/(8*(W153/X153)+8*0.84375*(Z153+AA153/AB153))</f>
        <v>0.40303143585386575</v>
      </c>
      <c r="AF153" s="74">
        <f>AD153*AE153</f>
        <v>8468.9889549702621</v>
      </c>
      <c r="AG153" t="s">
        <v>287</v>
      </c>
      <c r="AH153" s="71">
        <v>5</v>
      </c>
      <c r="AI153" s="71">
        <v>16</v>
      </c>
      <c r="AJ153" s="2">
        <f>(AF153*(AH153/AI153)/16)*J153/1000</f>
        <v>0.16540994052676294</v>
      </c>
      <c r="AK153" t="s">
        <v>267</v>
      </c>
      <c r="AP153" s="96"/>
    </row>
    <row r="154" spans="3:42" ht="12.75">
      <c r="C154" s="12">
        <f>AJ154</f>
        <v>0.062924808836023791</v>
      </c>
      <c r="D154" t="s">
        <v>267</v>
      </c>
      <c r="E154" t="s">
        <v>281</v>
      </c>
      <c r="H154">
        <v>1</v>
      </c>
      <c r="I154">
        <v>1</v>
      </c>
      <c r="J154" s="6">
        <f>H154/I154</f>
        <v>1</v>
      </c>
      <c r="K154" s="6"/>
      <c r="L154" s="60">
        <v>1</v>
      </c>
      <c r="M154" s="61">
        <v>0</v>
      </c>
      <c r="N154" s="52">
        <f>M154*2.68</f>
        <v>0</v>
      </c>
      <c r="O154" s="62">
        <f>(L154*1000)/(N154+L154)</f>
        <v>1000</v>
      </c>
      <c r="P154" s="63">
        <v>0.39500000000000002</v>
      </c>
      <c r="Q154" s="61">
        <v>1</v>
      </c>
      <c r="R154" s="64">
        <f>Q154*P154</f>
        <v>0.39500000000000002</v>
      </c>
      <c r="S154" s="61">
        <v>0</v>
      </c>
      <c r="T154" s="65">
        <f>S154*2.68</f>
        <v>0</v>
      </c>
      <c r="U154" s="56">
        <f>1000*(R154)*O154/((R154)+T154)</f>
        <v>1000000</v>
      </c>
      <c r="V154" s="66">
        <f>(R154+T154)/((S154*6.7)+(Q154))</f>
        <v>0.39500000000000002</v>
      </c>
      <c r="W154" s="67">
        <v>0.25</v>
      </c>
      <c r="X154" s="68">
        <v>8</v>
      </c>
      <c r="Y154" s="69">
        <f>(W154/X154)*8*R154</f>
        <v>0.098750000000000004</v>
      </c>
      <c r="Z154" s="70">
        <v>2</v>
      </c>
      <c r="AA154" s="71">
        <v>11</v>
      </c>
      <c r="AB154" s="68">
        <v>16</v>
      </c>
      <c r="AC154" s="72">
        <f>(Z154+(AA154/AB154))*2.7</f>
        <v>7.2562500000000005</v>
      </c>
      <c r="AD154" s="73">
        <f>Y154*U154/(Y154+AC154)</f>
        <v>13426.240652617267</v>
      </c>
      <c r="AE154" s="69">
        <f>(Y154+AC154)/(8*(W154/X154)+8*0.84375*(Z154+AA154/AB154))</f>
        <v>0.39993203058623616</v>
      </c>
      <c r="AF154" s="74">
        <f>AD154*AE154</f>
        <v>5369.5836873406961</v>
      </c>
      <c r="AG154" t="s">
        <v>281</v>
      </c>
      <c r="AH154" s="71">
        <v>3</v>
      </c>
      <c r="AI154" s="71">
        <v>16</v>
      </c>
      <c r="AJ154" s="2">
        <f>(AF154*(AH154/AI154)/16)*J154/1000</f>
        <v>0.062924808836023791</v>
      </c>
      <c r="AK154" t="s">
        <v>267</v>
      </c>
      <c r="AP154" s="96"/>
    </row>
    <row r="155" spans="3:42" ht="12.75">
      <c r="C155" s="12">
        <f>AJ155</f>
        <v>0.066429481733220025</v>
      </c>
      <c r="D155" t="s">
        <v>267</v>
      </c>
      <c r="E155" t="s">
        <v>319</v>
      </c>
      <c r="H155">
        <v>1</v>
      </c>
      <c r="I155">
        <v>1</v>
      </c>
      <c r="J155" s="6">
        <f>H155/I155</f>
        <v>1</v>
      </c>
      <c r="K155" s="6"/>
      <c r="L155" s="60">
        <v>1</v>
      </c>
      <c r="M155" s="61">
        <v>0</v>
      </c>
      <c r="N155" s="52">
        <f>M155*2.68</f>
        <v>0</v>
      </c>
      <c r="O155" s="62">
        <f>(L155*1000)/(N155+L155)</f>
        <v>1000</v>
      </c>
      <c r="P155" s="63">
        <v>0.41699999999999998</v>
      </c>
      <c r="Q155" s="61">
        <v>1</v>
      </c>
      <c r="R155" s="64">
        <f>Q155*P155</f>
        <v>0.41699999999999998</v>
      </c>
      <c r="S155" s="61">
        <v>0</v>
      </c>
      <c r="T155" s="65">
        <f>S155*2.68</f>
        <v>0</v>
      </c>
      <c r="U155" s="56">
        <f>1000*(R155)*O155/((R155)+T155)</f>
        <v>1000000</v>
      </c>
      <c r="V155" s="66">
        <f>(R155+T155)/((S155*6.7)+(Q155))</f>
        <v>0.41699999999999998</v>
      </c>
      <c r="W155" s="67">
        <v>0.25</v>
      </c>
      <c r="X155" s="68">
        <v>8</v>
      </c>
      <c r="Y155" s="69">
        <f>(W155/X155)*8*R155</f>
        <v>0.10425</v>
      </c>
      <c r="Z155" s="70">
        <v>2</v>
      </c>
      <c r="AA155" s="71">
        <v>11</v>
      </c>
      <c r="AB155" s="68">
        <v>16</v>
      </c>
      <c r="AC155" s="72">
        <f>(Z155+(AA155/AB155))*2.7</f>
        <v>7.2562500000000005</v>
      </c>
      <c r="AD155" s="73">
        <f>Y155*U155/(Y155+AC155)</f>
        <v>14163.439983696759</v>
      </c>
      <c r="AE155" s="69">
        <f>(Y155+AC155)/(8*(W155/X155)+8*0.84375*(Z155+AA155/AB155))</f>
        <v>0.4002310960067969</v>
      </c>
      <c r="AF155" s="74">
        <f>AD155*AE155</f>
        <v>5668.6491079014431</v>
      </c>
      <c r="AG155" t="s">
        <v>319</v>
      </c>
      <c r="AH155" s="71">
        <v>3</v>
      </c>
      <c r="AI155" s="71">
        <v>16</v>
      </c>
      <c r="AJ155" s="2">
        <f>(AF155*(AH155/AI155)/16)*J155/1000</f>
        <v>0.066429481733220025</v>
      </c>
      <c r="AK155" t="s">
        <v>267</v>
      </c>
      <c r="AP155" s="96"/>
    </row>
    <row r="156" spans="3:42" ht="12.75">
      <c r="C156" s="8">
        <f>AJ156</f>
        <v>0.12584961767204758</v>
      </c>
      <c r="D156" t="s">
        <v>267</v>
      </c>
      <c r="E156" t="s">
        <v>282</v>
      </c>
      <c r="H156">
        <v>1</v>
      </c>
      <c r="I156">
        <v>1</v>
      </c>
      <c r="J156" s="6">
        <f>H156/I156</f>
        <v>1</v>
      </c>
      <c r="K156" s="6"/>
      <c r="L156" s="60">
        <v>1</v>
      </c>
      <c r="M156" s="61">
        <v>0</v>
      </c>
      <c r="N156" s="52">
        <f>M156*2.68</f>
        <v>0</v>
      </c>
      <c r="O156" s="62">
        <f>(L156*1000)/(N156+L156)</f>
        <v>1000</v>
      </c>
      <c r="P156" s="63">
        <v>0.47400000000000003</v>
      </c>
      <c r="Q156" s="61">
        <v>1</v>
      </c>
      <c r="R156" s="64">
        <f>Q156*P156</f>
        <v>0.47400000000000003</v>
      </c>
      <c r="S156" s="61">
        <v>0</v>
      </c>
      <c r="T156" s="65">
        <f>S156*2.68</f>
        <v>0</v>
      </c>
      <c r="U156" s="56">
        <f>1000*(R156)*O156/((R156)+T156)</f>
        <v>1000000</v>
      </c>
      <c r="V156" s="66">
        <f>(R156+T156)/((S156*6.7)+(Q156))</f>
        <v>0.47400000000000003</v>
      </c>
      <c r="W156" s="67">
        <v>0.25</v>
      </c>
      <c r="X156" s="68">
        <v>8</v>
      </c>
      <c r="Y156" s="69">
        <f>(W156/X156)*8*R156</f>
        <v>0.11850000000000001</v>
      </c>
      <c r="Z156" s="70">
        <v>2</v>
      </c>
      <c r="AA156" s="71">
        <v>11</v>
      </c>
      <c r="AB156" s="68">
        <v>16</v>
      </c>
      <c r="AC156" s="72">
        <f>(Z156+(AA156/AB156))*2.7</f>
        <v>7.2562500000000005</v>
      </c>
      <c r="AD156" s="73">
        <f>Y156*U156/(Y156+AC156)</f>
        <v>16068.341299705075</v>
      </c>
      <c r="AE156" s="69">
        <f>(Y156+AC156)/(8*(W156/X156)+8*0.84375*(Z156+AA156/AB156))</f>
        <v>0.40100594732370431</v>
      </c>
      <c r="AF156" s="74">
        <f>AD156*AE156</f>
        <v>6443.5004248088353</v>
      </c>
      <c r="AG156" t="s">
        <v>282</v>
      </c>
      <c r="AH156" s="71">
        <v>5</v>
      </c>
      <c r="AI156" s="71">
        <v>16</v>
      </c>
      <c r="AJ156" s="2">
        <f>(AF156*(AH156/AI156)/16)*J156/1000</f>
        <v>0.12584961767204758</v>
      </c>
      <c r="AK156" t="s">
        <v>267</v>
      </c>
      <c r="AN156" s="11"/>
      <c r="AP156" s="96"/>
    </row>
    <row r="157" spans="3:42" ht="12.75">
      <c r="C157" s="8">
        <f>AJ157</f>
        <v>0.10726423109600677</v>
      </c>
      <c r="D157" t="s">
        <v>267</v>
      </c>
      <c r="E157" t="s">
        <v>382</v>
      </c>
      <c r="H157">
        <v>1</v>
      </c>
      <c r="I157">
        <v>1</v>
      </c>
      <c r="J157" s="6">
        <f>H157/I157</f>
        <v>1</v>
      </c>
      <c r="K157" s="6"/>
      <c r="L157" s="60">
        <v>1</v>
      </c>
      <c r="M157" s="61">
        <v>0</v>
      </c>
      <c r="N157" s="52">
        <f>M157*2.68</f>
        <v>0</v>
      </c>
      <c r="O157" s="62">
        <f>(L157*1000)/(N157+L157)</f>
        <v>1000</v>
      </c>
      <c r="P157" s="63">
        <v>0.40400000000000003</v>
      </c>
      <c r="Q157" s="61">
        <v>1</v>
      </c>
      <c r="R157" s="64">
        <f>Q157*P157</f>
        <v>0.40400000000000003</v>
      </c>
      <c r="S157" s="61">
        <v>0</v>
      </c>
      <c r="T157" s="65">
        <f>S157*2.68</f>
        <v>0</v>
      </c>
      <c r="U157" s="56">
        <f>1000*(R157)*O157/((R157)+T157)</f>
        <v>999999.99999999988</v>
      </c>
      <c r="V157" s="66">
        <f>(R157+T157)/((S157*6.7)+(Q157))</f>
        <v>0.40400000000000003</v>
      </c>
      <c r="W157" s="67">
        <v>0.25</v>
      </c>
      <c r="X157" s="68">
        <v>8</v>
      </c>
      <c r="Y157" s="69">
        <f>(W157/X157)*8*R157</f>
        <v>0.10100000000000001</v>
      </c>
      <c r="Z157" s="70">
        <v>2</v>
      </c>
      <c r="AA157" s="71">
        <v>11</v>
      </c>
      <c r="AB157" s="68">
        <v>16</v>
      </c>
      <c r="AC157" s="72">
        <f>(Z157+(AA157/AB157))*2.7</f>
        <v>7.2562500000000005</v>
      </c>
      <c r="AD157" s="73">
        <f>Y157*U157/(Y157+AC157)</f>
        <v>13727.955418124979</v>
      </c>
      <c r="AE157" s="69">
        <f>(Y157+AC157)/(8*(W157/X157)+8*0.84375*(Z157+AA157/AB157))</f>
        <v>0.40005437553101098</v>
      </c>
      <c r="AF157" s="74">
        <f>AD157*AE157</f>
        <v>5491.9286321155469</v>
      </c>
      <c r="AG157" t="s">
        <v>382</v>
      </c>
      <c r="AH157" s="71">
        <v>5</v>
      </c>
      <c r="AI157" s="71">
        <v>16</v>
      </c>
      <c r="AJ157" s="2">
        <f>(AF157*(AH157/AI157)/16)*J157/1000</f>
        <v>0.10726423109600677</v>
      </c>
      <c r="AK157" t="s">
        <v>267</v>
      </c>
      <c r="AN157" s="11"/>
      <c r="AP157" s="96"/>
    </row>
    <row r="158" spans="3:42" ht="12.75">
      <c r="C158" s="8">
        <f>AJ158</f>
        <v>0.15930331350892099</v>
      </c>
      <c r="D158" t="s">
        <v>267</v>
      </c>
      <c r="E158" t="s">
        <v>280</v>
      </c>
      <c r="H158">
        <v>1</v>
      </c>
      <c r="I158">
        <v>1</v>
      </c>
      <c r="J158" s="6">
        <f>H158/I158</f>
        <v>1</v>
      </c>
      <c r="K158" s="6"/>
      <c r="L158" s="60">
        <v>1</v>
      </c>
      <c r="M158" s="61">
        <v>0</v>
      </c>
      <c r="N158" s="52">
        <f>M158*2.68</f>
        <v>0</v>
      </c>
      <c r="O158" s="62">
        <f>(L158*1000)/(N158+L158)</f>
        <v>1000</v>
      </c>
      <c r="P158" s="63">
        <v>0.60000000000000009</v>
      </c>
      <c r="Q158" s="61">
        <v>1</v>
      </c>
      <c r="R158" s="64">
        <f>Q158*P158</f>
        <v>0.60000000000000009</v>
      </c>
      <c r="S158" s="61">
        <v>0</v>
      </c>
      <c r="T158" s="65">
        <f>S158*2.68</f>
        <v>0</v>
      </c>
      <c r="U158" s="56">
        <f>1000*(R158)*O158/((R158)+T158)</f>
        <v>1000000</v>
      </c>
      <c r="V158" s="66">
        <f>(R158+T158)/((S158*6.7)+(Q158))</f>
        <v>0.60000000000000009</v>
      </c>
      <c r="W158" s="67">
        <v>0.25</v>
      </c>
      <c r="X158" s="68">
        <v>8</v>
      </c>
      <c r="Y158" s="69">
        <f>(W158/X158)*8*R158</f>
        <v>0.15000000000000002</v>
      </c>
      <c r="Z158" s="70">
        <v>2</v>
      </c>
      <c r="AA158" s="71">
        <v>11</v>
      </c>
      <c r="AB158" s="68">
        <v>16</v>
      </c>
      <c r="AC158" s="72">
        <f>(Z158+(AA158/AB158))*2.7</f>
        <v>7.2562500000000005</v>
      </c>
      <c r="AD158" s="73">
        <f>Y158*U158/(Y158+AC158)</f>
        <v>20253.164556962027</v>
      </c>
      <c r="AE158" s="69">
        <f>(Y158+AC158)/(8*(W158/X158)+8*0.84375*(Z158+AA158/AB158))</f>
        <v>0.40271877655055222</v>
      </c>
      <c r="AF158" s="74">
        <f>AD158*AE158</f>
        <v>8156.3296516567543</v>
      </c>
      <c r="AG158" t="s">
        <v>280</v>
      </c>
      <c r="AH158" s="71">
        <v>5</v>
      </c>
      <c r="AI158" s="71">
        <v>16</v>
      </c>
      <c r="AJ158" s="2">
        <f>(AF158*(AH158/AI158)/16)*J158/1000</f>
        <v>0.15930331350892099</v>
      </c>
      <c r="AK158" t="s">
        <v>267</v>
      </c>
      <c r="AN158" s="11"/>
      <c r="AP158" s="96"/>
    </row>
    <row r="159" spans="5:32" ht="12.75">
      <c r="E159" s="46"/>
      <c r="L159" s="50"/>
      <c r="M159" s="51"/>
      <c r="N159" s="52"/>
      <c r="O159" s="53"/>
      <c r="P159" s="50"/>
      <c r="Q159" s="54"/>
      <c r="R159" s="55"/>
      <c r="S159" s="55"/>
      <c r="T159" s="55"/>
      <c r="U159" s="56"/>
      <c r="V159" s="55"/>
      <c r="W159" s="9"/>
      <c r="Y159" s="9"/>
      <c r="Z159" s="9"/>
      <c r="AA159" s="9"/>
      <c r="AC159" s="9"/>
      <c r="AD159" s="57"/>
      <c r="AE159" s="9"/>
      <c r="AF159" s="58"/>
    </row>
    <row r="160" spans="2:43" ht="158.95" customHeight="1">
      <c r="B160" s="27" t="s">
        <v>1</v>
      </c>
      <c r="C160" s="27" t="s">
        <v>2</v>
      </c>
      <c r="E160" t="s">
        <v>3</v>
      </c>
      <c r="F160" s="28" t="s">
        <v>4</v>
      </c>
      <c r="H160" s="27" t="s">
        <v>5</v>
      </c>
      <c r="I160" s="27" t="s">
        <v>6</v>
      </c>
      <c r="J160" s="29" t="s">
        <v>7</v>
      </c>
      <c r="K160" s="29" t="s">
        <v>8</v>
      </c>
      <c r="L160" s="30" t="s">
        <v>9</v>
      </c>
      <c r="M160" s="31" t="s">
        <v>10</v>
      </c>
      <c r="N160" s="32" t="s">
        <v>11</v>
      </c>
      <c r="O160" s="33" t="s">
        <v>12</v>
      </c>
      <c r="P160" s="34" t="s">
        <v>13</v>
      </c>
      <c r="Q160" s="35" t="s">
        <v>14</v>
      </c>
      <c r="R160" s="36" t="s">
        <v>15</v>
      </c>
      <c r="S160" s="36" t="s">
        <v>16</v>
      </c>
      <c r="T160" s="36" t="s">
        <v>17</v>
      </c>
      <c r="U160" s="37" t="s">
        <v>18</v>
      </c>
      <c r="V160" s="36" t="s">
        <v>19</v>
      </c>
      <c r="W160" s="38" t="s">
        <v>20</v>
      </c>
      <c r="X160" s="39" t="s">
        <v>21</v>
      </c>
      <c r="Y160" s="39" t="s">
        <v>22</v>
      </c>
      <c r="Z160" s="39" t="s">
        <v>23</v>
      </c>
      <c r="AA160" s="39" t="s">
        <v>24</v>
      </c>
      <c r="AB160" s="39" t="s">
        <v>25</v>
      </c>
      <c r="AC160" s="39" t="s">
        <v>26</v>
      </c>
      <c r="AD160" s="40" t="s">
        <v>27</v>
      </c>
      <c r="AE160" s="41" t="s">
        <v>28</v>
      </c>
      <c r="AF160" s="42" t="s">
        <v>29</v>
      </c>
      <c r="AG160" s="25"/>
      <c r="AH160" s="43" t="s">
        <v>30</v>
      </c>
      <c r="AI160" s="43" t="s">
        <v>31</v>
      </c>
      <c r="AJ160" s="91" t="s">
        <v>278</v>
      </c>
      <c r="AL160" s="45" t="s">
        <v>32</v>
      </c>
      <c r="AM160" s="46"/>
      <c r="AN160" s="46"/>
      <c r="AO160" s="46"/>
      <c r="AP160" s="46"/>
      <c r="AQ160" s="46"/>
    </row>
    <row r="161" spans="5:33" ht="12.75">
      <c r="E161" s="49" t="s">
        <v>383</v>
      </c>
      <c r="L161" s="50"/>
      <c r="M161" s="51"/>
      <c r="N161" s="52"/>
      <c r="O161" s="53"/>
      <c r="P161" s="50"/>
      <c r="Q161" s="54"/>
      <c r="R161" s="55"/>
      <c r="S161" s="55"/>
      <c r="T161" s="55"/>
      <c r="U161" s="56"/>
      <c r="V161" s="55"/>
      <c r="W161" s="9"/>
      <c r="Y161" s="9"/>
      <c r="Z161" s="9"/>
      <c r="AA161" s="9"/>
      <c r="AC161" s="9"/>
      <c r="AD161" s="57"/>
      <c r="AE161" s="9"/>
      <c r="AF161" s="58"/>
      <c r="AG161" s="49" t="str">
        <f>E161</f>
        <v>VK  - Vitamin K, 16 pills, 1 taken every tridiem</v>
      </c>
    </row>
    <row r="162" spans="5:33" ht="12.75">
      <c r="E162" s="92" t="s">
        <v>384</v>
      </c>
      <c r="L162" s="50"/>
      <c r="M162" s="51"/>
      <c r="N162" s="52"/>
      <c r="O162" s="53"/>
      <c r="P162" s="50"/>
      <c r="Q162" s="54"/>
      <c r="R162" s="55"/>
      <c r="S162" s="55"/>
      <c r="T162" s="55"/>
      <c r="U162" s="56"/>
      <c r="V162" s="55"/>
      <c r="W162" s="9"/>
      <c r="Y162" s="9"/>
      <c r="Z162" s="9"/>
      <c r="AA162" s="9"/>
      <c r="AC162" s="9"/>
      <c r="AD162" s="57"/>
      <c r="AE162" s="9"/>
      <c r="AF162" s="58"/>
      <c r="AG162" s="92" t="s">
        <v>384</v>
      </c>
    </row>
    <row r="163" spans="1:33" ht="12.75">
      <c r="A163" s="1" t="s">
        <v>385</v>
      </c>
      <c r="C163" s="98" t="s">
        <v>386</v>
      </c>
      <c r="D163" t="s">
        <v>41</v>
      </c>
      <c r="E163" t="s">
        <v>387</v>
      </c>
      <c r="F163" t="s">
        <v>388</v>
      </c>
      <c r="L163" s="50"/>
      <c r="M163" s="51"/>
      <c r="N163" s="52"/>
      <c r="O163" s="53"/>
      <c r="P163" s="50"/>
      <c r="Q163" s="54"/>
      <c r="R163" s="55"/>
      <c r="S163" s="55"/>
      <c r="T163" s="55"/>
      <c r="U163" s="56"/>
      <c r="V163" s="55"/>
      <c r="W163" s="9"/>
      <c r="Y163" s="9"/>
      <c r="Z163" s="9"/>
      <c r="AA163" s="9"/>
      <c r="AC163" s="9"/>
      <c r="AD163" s="57"/>
      <c r="AE163" s="9"/>
      <c r="AF163" s="58"/>
      <c r="AG163" s="92"/>
    </row>
    <row r="164" spans="1:43" ht="14.9" customHeight="1">
      <c r="A164" s="1" t="s">
        <v>295</v>
      </c>
      <c r="B164" t="s">
        <v>385</v>
      </c>
      <c r="C164" s="94">
        <f>AJ164</f>
        <v>4.5127719014129815</v>
      </c>
      <c r="D164" t="str">
        <f>AK164</f>
        <v>µg</v>
      </c>
      <c r="E164" t="s">
        <v>296</v>
      </c>
      <c r="F164" t="s">
        <v>297</v>
      </c>
      <c r="G164" t="s">
        <v>389</v>
      </c>
      <c r="H164">
        <v>97</v>
      </c>
      <c r="I164">
        <v>136</v>
      </c>
      <c r="J164" s="6">
        <f>H164/I164</f>
        <v>0.71323529411764708</v>
      </c>
      <c r="K164" s="59">
        <v>0.58399999999999996</v>
      </c>
      <c r="L164" s="60">
        <v>0.109</v>
      </c>
      <c r="M164" s="61">
        <v>6</v>
      </c>
      <c r="N164" s="52">
        <f>M164*2.68</f>
        <v>16.080000000000002</v>
      </c>
      <c r="O164" s="62">
        <f>(L164*1000)/(N164+L164)</f>
        <v>6.7329668293285545</v>
      </c>
      <c r="P164" s="63">
        <v>0.42099999999999999</v>
      </c>
      <c r="Q164" s="61">
        <v>1</v>
      </c>
      <c r="R164" s="64">
        <f>Q164*P164</f>
        <v>0.42099999999999999</v>
      </c>
      <c r="S164" s="61">
        <v>0</v>
      </c>
      <c r="T164" s="65">
        <f>S164*2.68</f>
        <v>0</v>
      </c>
      <c r="U164" s="56">
        <f>1000*(R164)*O164/((R164)+T164)</f>
        <v>6732.9668293285549</v>
      </c>
      <c r="V164" s="66">
        <f>(R164+T164)/((S164*6.7)+(Q164))</f>
        <v>0.42099999999999999</v>
      </c>
      <c r="W164" s="67">
        <v>0.50</v>
      </c>
      <c r="X164" s="68">
        <v>8</v>
      </c>
      <c r="Y164" s="69">
        <f>(W164*8*V164)/X164</f>
        <v>0.21049999999999999</v>
      </c>
      <c r="Z164" s="70">
        <v>2</v>
      </c>
      <c r="AA164" s="71">
        <v>0</v>
      </c>
      <c r="AB164" s="68">
        <v>16</v>
      </c>
      <c r="AC164" s="68">
        <f>(Z164+(AA164/AB164))*2.7</f>
        <v>5.4000000000000004</v>
      </c>
      <c r="AD164" s="73">
        <f>Y164*U164/(Y164+AC164)</f>
        <v>252.6137630467268</v>
      </c>
      <c r="AE164" s="69">
        <f>(Y164+AC164)/(8*(W164/X164)+8*0.84375*(Z164+AA164/AB164))</f>
        <v>0.40074999999999994</v>
      </c>
      <c r="AF164" s="74">
        <f>AD164*AE164</f>
        <v>101.23496554097575</v>
      </c>
      <c r="AG164" s="75" t="s">
        <v>296</v>
      </c>
      <c r="AH164" s="71">
        <v>16</v>
      </c>
      <c r="AI164" s="71">
        <v>16</v>
      </c>
      <c r="AJ164" s="2">
        <f>(AF164*(AH164/AI164)/16)*J164</f>
        <v>4.5127719014129815</v>
      </c>
      <c r="AK164" t="s">
        <v>41</v>
      </c>
      <c r="AM164" s="77"/>
      <c r="AN164" s="77"/>
      <c r="AO164" s="77"/>
      <c r="AP164" s="77"/>
      <c r="AQ164" s="77"/>
    </row>
    <row r="165" spans="3:37" ht="12.75">
      <c r="C165" s="99">
        <f>AJ165</f>
        <v>29.625000000000004</v>
      </c>
      <c r="D165" t="str">
        <f>AK165</f>
        <v>mg</v>
      </c>
      <c r="E165" t="s">
        <v>282</v>
      </c>
      <c r="H165">
        <v>1</v>
      </c>
      <c r="I165">
        <v>1</v>
      </c>
      <c r="J165" s="6">
        <f>H165/I165</f>
        <v>1</v>
      </c>
      <c r="K165" s="6"/>
      <c r="L165" s="60">
        <v>1</v>
      </c>
      <c r="M165" s="61">
        <v>0</v>
      </c>
      <c r="N165" s="52">
        <f>M165*2.68</f>
        <v>0</v>
      </c>
      <c r="O165" s="62">
        <f>(L165*1000)/(N165+L165)</f>
        <v>1000</v>
      </c>
      <c r="P165" s="63">
        <v>0.47400000000000003</v>
      </c>
      <c r="Q165" s="61">
        <v>1</v>
      </c>
      <c r="R165" s="64">
        <f>Q165*P165</f>
        <v>0.47400000000000003</v>
      </c>
      <c r="S165" s="61">
        <v>0</v>
      </c>
      <c r="T165" s="65">
        <f>S165*2.68</f>
        <v>0</v>
      </c>
      <c r="U165" s="56">
        <f>1000*(R165)*O165/((R165)+T165)</f>
        <v>1000000</v>
      </c>
      <c r="V165" s="66">
        <f>(R165+T165)/((S165*6.7)+(Q165))</f>
        <v>0.47400000000000003</v>
      </c>
      <c r="W165" s="67">
        <v>1</v>
      </c>
      <c r="X165" s="68">
        <v>8</v>
      </c>
      <c r="Y165" s="69">
        <f>(W165/X165)*8*R165</f>
        <v>0.47400000000000003</v>
      </c>
      <c r="Z165" s="70">
        <v>0</v>
      </c>
      <c r="AA165" s="71">
        <v>0</v>
      </c>
      <c r="AB165" s="68">
        <v>16</v>
      </c>
      <c r="AC165" s="72">
        <f>(Z165+(AA165/AB165))*2.7</f>
        <v>0</v>
      </c>
      <c r="AD165" s="73">
        <f>Y165*U165/(Y165+AC165)</f>
        <v>1000000</v>
      </c>
      <c r="AE165" s="69">
        <f>(Y165+AC165)/(8*(W165/X165)+8*0.84375*(Z165+AA165/AB165))</f>
        <v>0.47400000000000003</v>
      </c>
      <c r="AF165" s="74">
        <f>AD165*AE165</f>
        <v>474000.00000000006</v>
      </c>
      <c r="AG165" t="s">
        <v>282</v>
      </c>
      <c r="AH165" s="71">
        <v>16</v>
      </c>
      <c r="AI165" s="71">
        <v>16</v>
      </c>
      <c r="AJ165" s="2">
        <f>(AF165*(AH165/AI165)/16)*J165/1000</f>
        <v>29.625000000000004</v>
      </c>
      <c r="AK165" t="s">
        <v>267</v>
      </c>
    </row>
    <row r="166" spans="5:33" ht="12.75">
      <c r="E166" s="92" t="s">
        <v>390</v>
      </c>
      <c r="L166" s="50"/>
      <c r="M166" s="51"/>
      <c r="N166" s="52"/>
      <c r="O166" s="53"/>
      <c r="P166" s="50"/>
      <c r="Q166" s="54"/>
      <c r="R166" s="55"/>
      <c r="S166" s="55"/>
      <c r="T166" s="55"/>
      <c r="U166" s="56"/>
      <c r="V166" s="55"/>
      <c r="W166" s="9"/>
      <c r="Y166" s="9"/>
      <c r="Z166" s="9"/>
      <c r="AA166" s="9"/>
      <c r="AC166" s="9"/>
      <c r="AD166" s="57"/>
      <c r="AE166" s="9"/>
      <c r="AF166" s="58"/>
      <c r="AG166" s="92" t="s">
        <v>390</v>
      </c>
    </row>
    <row r="167" spans="1:42" ht="12.75">
      <c r="A167" s="1" t="s">
        <v>60</v>
      </c>
      <c r="B167" t="s">
        <v>385</v>
      </c>
      <c r="C167" s="10">
        <f>AJ167</f>
        <v>6808.5999396363104</v>
      </c>
      <c r="D167" t="s">
        <v>41</v>
      </c>
      <c r="E167" t="s">
        <v>61</v>
      </c>
      <c r="F167" t="s">
        <v>62</v>
      </c>
      <c r="G167" t="s">
        <v>391</v>
      </c>
      <c r="H167" s="11">
        <v>250</v>
      </c>
      <c r="I167" s="5">
        <v>656</v>
      </c>
      <c r="J167" s="3">
        <f>H167/I167</f>
        <v>0.38109756097560976</v>
      </c>
      <c r="K167" s="59">
        <v>0.68200000000000005</v>
      </c>
      <c r="L167" s="60">
        <v>6.8879999999999999</v>
      </c>
      <c r="M167" s="61">
        <v>2.375</v>
      </c>
      <c r="N167" s="52">
        <f>M167*2.68</f>
        <v>6.3650000000000002</v>
      </c>
      <c r="O167" s="62">
        <f>(L167*1000)/(N167+L167)</f>
        <v>519.7313815739833</v>
      </c>
      <c r="P167" s="63">
        <v>0.55000000000000004</v>
      </c>
      <c r="Q167" s="61">
        <v>1</v>
      </c>
      <c r="R167" s="64">
        <f>Q167*P167</f>
        <v>0.55000000000000004</v>
      </c>
      <c r="S167" s="61">
        <v>0</v>
      </c>
      <c r="T167" s="65">
        <f>S167*2.68</f>
        <v>0</v>
      </c>
      <c r="U167" s="56">
        <f>1000*(R167)*O167/((R167)+T167)</f>
        <v>519731.38157398329</v>
      </c>
      <c r="V167" s="66">
        <f>(R167+T167)/((S167*6.7)+(Q167))</f>
        <v>0.55000000000000004</v>
      </c>
      <c r="W167" s="67">
        <v>1</v>
      </c>
      <c r="X167" s="68">
        <v>8</v>
      </c>
      <c r="Y167" s="69">
        <f>(W167*8*V167)/X167</f>
        <v>0.55000000000000004</v>
      </c>
      <c r="Z167" s="70">
        <v>0</v>
      </c>
      <c r="AA167" s="71">
        <v>0</v>
      </c>
      <c r="AB167" s="68">
        <v>16</v>
      </c>
      <c r="AC167" s="68">
        <f>(Z167+(AA167/AB167))*2.7</f>
        <v>0</v>
      </c>
      <c r="AD167" s="73">
        <f>Y167*U167/(Y167+AC167)</f>
        <v>519731.38157398329</v>
      </c>
      <c r="AE167" s="69">
        <f>(Y167+AC167)/(8*(W167/X167)+8*0.84375*(Z167+AA167/AB167))</f>
        <v>0.55000000000000004</v>
      </c>
      <c r="AF167" s="74">
        <f>AD167*AE167</f>
        <v>285852.25986569084</v>
      </c>
      <c r="AG167" t="s">
        <v>61</v>
      </c>
      <c r="AH167" s="71">
        <v>16</v>
      </c>
      <c r="AI167" s="71">
        <v>16</v>
      </c>
      <c r="AJ167" s="76">
        <f>(AF167*(AH167/AI167)/16)*J167</f>
        <v>6808.5999396363104</v>
      </c>
      <c r="AK167" t="s">
        <v>41</v>
      </c>
      <c r="AM167" t="s">
        <v>392</v>
      </c>
      <c r="AN167" s="11"/>
      <c r="AP167" s="2"/>
    </row>
    <row r="168" spans="3:37" ht="12.75">
      <c r="C168" s="94">
        <f>AJ168</f>
        <v>7.3815350389321468</v>
      </c>
      <c r="D168" t="str">
        <f>AK168</f>
        <v>mg</v>
      </c>
      <c r="E168" t="s">
        <v>282</v>
      </c>
      <c r="H168">
        <v>1</v>
      </c>
      <c r="I168">
        <v>1</v>
      </c>
      <c r="J168" s="6">
        <f>H168/I168</f>
        <v>1</v>
      </c>
      <c r="K168" s="6"/>
      <c r="L168" s="60">
        <v>1</v>
      </c>
      <c r="M168" s="61">
        <v>0</v>
      </c>
      <c r="N168" s="52">
        <f>M168*2.68</f>
        <v>0</v>
      </c>
      <c r="O168" s="62">
        <f>(L168*1000)/(N168+L168)</f>
        <v>1000</v>
      </c>
      <c r="P168" s="63">
        <v>0.47400000000000003</v>
      </c>
      <c r="Q168" s="61">
        <v>1</v>
      </c>
      <c r="R168" s="64">
        <f>Q168*P168</f>
        <v>0.47400000000000003</v>
      </c>
      <c r="S168" s="61">
        <v>0</v>
      </c>
      <c r="T168" s="65">
        <f>S168*2.68</f>
        <v>0</v>
      </c>
      <c r="U168" s="56">
        <f>1000*(R168)*O168/((R168)+T168)</f>
        <v>1000000</v>
      </c>
      <c r="V168" s="66">
        <f>(R168+T168)/((S168*6.7)+(Q168))</f>
        <v>0.47400000000000003</v>
      </c>
      <c r="W168" s="67">
        <v>1.6800000000000002</v>
      </c>
      <c r="X168" s="68">
        <v>8</v>
      </c>
      <c r="Y168" s="69">
        <f>(W168/X168)*8*R168</f>
        <v>0.79632000000000014</v>
      </c>
      <c r="Z168" s="70">
        <v>0</v>
      </c>
      <c r="AA168" s="71">
        <v>12</v>
      </c>
      <c r="AB168" s="68">
        <v>16</v>
      </c>
      <c r="AC168" s="72">
        <f>(Z168+(AA168/AB168))*2.7</f>
        <v>2.0250000000000004</v>
      </c>
      <c r="AD168" s="73">
        <f>Y168*U168/(Y168+AC168)</f>
        <v>282250.86129896645</v>
      </c>
      <c r="AE168" s="69">
        <f>(Y168+AC168)/(8*(W168/X168)+8*0.84375*(Z168+AA168/AB168))</f>
        <v>0.41843826473859841</v>
      </c>
      <c r="AF168" s="74">
        <f>AD168*AE168</f>
        <v>118104.56062291435</v>
      </c>
      <c r="AG168" t="s">
        <v>282</v>
      </c>
      <c r="AH168" s="71">
        <v>16</v>
      </c>
      <c r="AI168" s="71">
        <v>16</v>
      </c>
      <c r="AJ168" s="2">
        <f>(AF168*(AH168/AI168)/16)*J168/1000</f>
        <v>7.3815350389321468</v>
      </c>
      <c r="AK168" t="s">
        <v>267</v>
      </c>
    </row>
    <row r="169" spans="5:33" ht="12.75">
      <c r="E169" s="92" t="s">
        <v>393</v>
      </c>
      <c r="L169" s="50"/>
      <c r="M169" s="51"/>
      <c r="N169" s="52"/>
      <c r="O169" s="53"/>
      <c r="P169" s="50"/>
      <c r="Q169" s="54"/>
      <c r="R169" s="55"/>
      <c r="S169" s="55"/>
      <c r="T169" s="55"/>
      <c r="U169" s="56"/>
      <c r="V169" s="55"/>
      <c r="W169" s="9"/>
      <c r="Y169" s="9"/>
      <c r="Z169" s="9"/>
      <c r="AA169" s="9"/>
      <c r="AC169" s="9"/>
      <c r="AD169" s="57"/>
      <c r="AE169" s="9"/>
      <c r="AF169" s="58"/>
      <c r="AG169" s="92" t="s">
        <v>393</v>
      </c>
    </row>
    <row r="170" spans="1:37" ht="12.75">
      <c r="A170" s="1" t="s">
        <v>37</v>
      </c>
      <c r="B170" t="s">
        <v>385</v>
      </c>
      <c r="C170" s="10">
        <f>AJ170</f>
        <v>37.154928244646463</v>
      </c>
      <c r="D170" t="str">
        <f>AK170</f>
        <v>µg</v>
      </c>
      <c r="E170" t="s">
        <v>38</v>
      </c>
      <c r="F170" t="s">
        <v>394</v>
      </c>
      <c r="G170" s="6" t="s">
        <v>395</v>
      </c>
      <c r="H170" s="6">
        <v>40.10</v>
      </c>
      <c r="I170" s="6">
        <v>100</v>
      </c>
      <c r="J170" s="6">
        <f>H170/I170</f>
        <v>0.40100000000000002</v>
      </c>
      <c r="K170" s="59">
        <v>0.25</v>
      </c>
      <c r="L170" s="60">
        <v>0.13600000000000001</v>
      </c>
      <c r="M170" s="78">
        <f>N170/2.68</f>
        <v>4.0298507462686564</v>
      </c>
      <c r="N170" s="67">
        <v>10.80</v>
      </c>
      <c r="O170" s="62">
        <f>(L170*1000)/(N170+L170)</f>
        <v>12.435991221653255</v>
      </c>
      <c r="P170" s="63">
        <v>0.433</v>
      </c>
      <c r="Q170" s="75">
        <v>1</v>
      </c>
      <c r="R170" s="64">
        <f>Q170*P170</f>
        <v>0.433</v>
      </c>
      <c r="S170" s="61">
        <v>0</v>
      </c>
      <c r="T170" s="65">
        <f>S170*2.68</f>
        <v>0</v>
      </c>
      <c r="U170" s="56">
        <f>1000*(R170)*O170/((R170)+T170)</f>
        <v>12435.991221653256</v>
      </c>
      <c r="V170" s="66">
        <f>(R170+T170)/((S170*6.7)+(Q170))</f>
        <v>0.433</v>
      </c>
      <c r="W170" s="67">
        <v>6.72</v>
      </c>
      <c r="X170" s="68">
        <v>8</v>
      </c>
      <c r="Y170" s="69">
        <f>(W170*8*V170)/X170</f>
        <v>2.9097599999999999</v>
      </c>
      <c r="Z170" s="70">
        <v>0</v>
      </c>
      <c r="AA170" s="71">
        <v>13</v>
      </c>
      <c r="AB170" s="68">
        <v>16</v>
      </c>
      <c r="AC170" s="79">
        <f>(Z170+(AA170/AB170))*2.7</f>
        <v>2.1937500000000001</v>
      </c>
      <c r="AD170" s="73">
        <f>Y170*U170/(Y170+AC170)</f>
        <v>7090.3652225855894</v>
      </c>
      <c r="AE170" s="69">
        <f>(Y170+AC170)/(8*(W170/X170)+8*0.84375*(Z170+AA170/AB170))</f>
        <v>0.41817053310800428</v>
      </c>
      <c r="AF170" s="74">
        <f>AD170*AE170</f>
        <v>2964.9818050590693</v>
      </c>
      <c r="AG170" t="s">
        <v>38</v>
      </c>
      <c r="AH170" s="71">
        <v>8</v>
      </c>
      <c r="AI170" s="71">
        <v>16</v>
      </c>
      <c r="AJ170" s="2">
        <f>(AF170*(AH170/AI170)/16)*J170</f>
        <v>37.154928244646463</v>
      </c>
      <c r="AK170" t="s">
        <v>41</v>
      </c>
    </row>
    <row r="171" spans="1:44" ht="14.9" customHeight="1">
      <c r="A171" s="1" t="s">
        <v>113</v>
      </c>
      <c r="B171" t="s">
        <v>385</v>
      </c>
      <c r="C171" s="94">
        <f>AJ171</f>
        <v>1.3930627716456041</v>
      </c>
      <c r="D171" t="s">
        <v>41</v>
      </c>
      <c r="E171" t="s">
        <v>114</v>
      </c>
      <c r="F171" t="s">
        <v>115</v>
      </c>
      <c r="G171" t="s">
        <v>339</v>
      </c>
      <c r="H171" s="81">
        <v>1</v>
      </c>
      <c r="I171" s="6">
        <v>1</v>
      </c>
      <c r="J171" s="6">
        <f>H171/I171</f>
        <v>1</v>
      </c>
      <c r="K171" s="6"/>
      <c r="L171" s="75">
        <v>0.19400000000000001</v>
      </c>
      <c r="M171" s="78">
        <f>N171/2.68</f>
        <v>11.216044776119404</v>
      </c>
      <c r="N171" s="67">
        <v>30.059000000000001</v>
      </c>
      <c r="O171" s="62">
        <f>(L171*1000)/(N171+L171)</f>
        <v>6.4125871814365514</v>
      </c>
      <c r="P171" s="63">
        <v>0.48</v>
      </c>
      <c r="Q171" s="61">
        <v>0.50</v>
      </c>
      <c r="R171" s="64">
        <f>Q171*P171</f>
        <v>0.23999999999999999</v>
      </c>
      <c r="S171" s="61">
        <v>2</v>
      </c>
      <c r="T171" s="65">
        <f>S171*2.68</f>
        <v>5.3600000000000003</v>
      </c>
      <c r="U171" s="56">
        <f>1000*(R171)*O171/((R171)+T171)</f>
        <v>274.82516491870933</v>
      </c>
      <c r="V171" s="66">
        <f>(R171+T171)/((S171*6.7)+(Q171))</f>
        <v>0.40287769784172667</v>
      </c>
      <c r="W171" s="67">
        <v>2</v>
      </c>
      <c r="X171" s="68">
        <v>8</v>
      </c>
      <c r="Y171" s="69">
        <f>(W171*8*V171)/X171</f>
        <v>0.80575539568345333</v>
      </c>
      <c r="Z171" s="70">
        <v>0</v>
      </c>
      <c r="AA171" s="71">
        <v>7</v>
      </c>
      <c r="AB171" s="68">
        <v>16</v>
      </c>
      <c r="AC171" s="68">
        <f>(Z171+(AA171/AB171))*2.7</f>
        <v>1.1812500000000001</v>
      </c>
      <c r="AD171" s="73">
        <f>Y171*U171/(Y171+AC171)</f>
        <v>111.44502173164833</v>
      </c>
      <c r="AE171" s="69">
        <f>(Y171+AC171)/(8*(W171/X171)+8*0.84375*(Z171+AA171/AB171))</f>
        <v>0.40116197263009784</v>
      </c>
      <c r="AF171" s="74">
        <f>(3.2/8)*AD171</f>
        <v>44.578008692659331</v>
      </c>
      <c r="AG171" s="75" t="s">
        <v>114</v>
      </c>
      <c r="AH171">
        <v>8</v>
      </c>
      <c r="AI171">
        <v>16</v>
      </c>
      <c r="AJ171" s="2">
        <f>(AF171*(AH171/AI171)/16)*J171</f>
        <v>1.3930627716456041</v>
      </c>
      <c r="AK171" t="s">
        <v>41</v>
      </c>
      <c r="AM171" s="77"/>
      <c r="AN171" s="12"/>
      <c r="AP171" s="2"/>
      <c r="AR171" s="12"/>
    </row>
    <row r="172" spans="1:43" ht="14.9" customHeight="1">
      <c r="A172" s="1" t="s">
        <v>100</v>
      </c>
      <c r="B172" t="s">
        <v>385</v>
      </c>
      <c r="C172" s="10">
        <f>AJ172</f>
        <v>38.167347546743791</v>
      </c>
      <c r="D172" t="str">
        <f>AK172</f>
        <v>µg</v>
      </c>
      <c r="E172" t="s">
        <v>101</v>
      </c>
      <c r="F172" t="s">
        <v>102</v>
      </c>
      <c r="G172" t="s">
        <v>103</v>
      </c>
      <c r="H172" s="11">
        <v>137.30000000000001</v>
      </c>
      <c r="I172" s="11">
        <v>233.43</v>
      </c>
      <c r="J172" s="6">
        <f>H172/I172</f>
        <v>0.58818489482928504</v>
      </c>
      <c r="K172" s="59">
        <v>0.52100000000000002</v>
      </c>
      <c r="L172" s="60">
        <v>0.26100000000000001</v>
      </c>
      <c r="M172" s="61">
        <v>3.52</v>
      </c>
      <c r="N172" s="52">
        <f>M172*2.68</f>
        <v>9.4336000000000002</v>
      </c>
      <c r="O172" s="62">
        <f>(L172*1000)/(N172+L172)</f>
        <v>26.922204113630269</v>
      </c>
      <c r="P172" s="80">
        <f>(L172+N172)/((M172*6.7)+(L172/K172))</f>
        <v>0.40251676247806067</v>
      </c>
      <c r="Q172" s="61">
        <v>1</v>
      </c>
      <c r="R172" s="64">
        <f>Q172*P172</f>
        <v>0.40251676247806067</v>
      </c>
      <c r="S172" s="61">
        <v>0</v>
      </c>
      <c r="T172" s="65">
        <f>S172*2.68</f>
        <v>0</v>
      </c>
      <c r="U172" s="56">
        <f>1000*(R172)*O172/((R172)+T172)</f>
        <v>26922.204113630269</v>
      </c>
      <c r="V172" s="66">
        <f>(R172+T172)/((S172*6.7)+(Q172))</f>
        <v>0.40251676247806067</v>
      </c>
      <c r="W172" s="67">
        <v>2</v>
      </c>
      <c r="X172" s="68">
        <v>8</v>
      </c>
      <c r="Y172" s="69">
        <f>(W172*8*V172)/X172</f>
        <v>0.80503352495612135</v>
      </c>
      <c r="Z172" s="70">
        <v>1</v>
      </c>
      <c r="AA172" s="71">
        <v>4</v>
      </c>
      <c r="AB172" s="68">
        <v>16</v>
      </c>
      <c r="AC172" s="68">
        <f>(Z172+(AA172/AB172))*2.7</f>
        <v>3.375</v>
      </c>
      <c r="AD172" s="73">
        <f>Y172*U172/(Y172+AC172)</f>
        <v>5184.9528832215465</v>
      </c>
      <c r="AE172" s="69">
        <f>(Y172+AC172)/(8*(W172/X172)+8*0.84375*(Z172+AA172/AB172))</f>
        <v>0.40048225388801156</v>
      </c>
      <c r="AF172" s="74">
        <f>AD172*AE172</f>
        <v>2076.4816169757091</v>
      </c>
      <c r="AG172" s="75" t="s">
        <v>101</v>
      </c>
      <c r="AH172" s="71">
        <v>8</v>
      </c>
      <c r="AI172" s="71">
        <v>16</v>
      </c>
      <c r="AJ172" s="2">
        <f>(AF172*(AH172/AI172)/16)*J172</f>
        <v>38.167347546743791</v>
      </c>
      <c r="AK172" t="s">
        <v>41</v>
      </c>
      <c r="AM172" s="77"/>
      <c r="AN172" s="77"/>
      <c r="AO172" s="77"/>
      <c r="AP172" s="77"/>
      <c r="AQ172" s="77"/>
    </row>
    <row r="173" spans="1:37" ht="12.75">
      <c r="A173" s="1" t="s">
        <v>325</v>
      </c>
      <c r="B173" t="s">
        <v>385</v>
      </c>
      <c r="C173" s="10">
        <f>AJ173</f>
        <v>21.899233168337457</v>
      </c>
      <c r="D173" t="str">
        <f>AK173</f>
        <v>µg</v>
      </c>
      <c r="E173" t="s">
        <v>325</v>
      </c>
      <c r="F173" t="s">
        <v>326</v>
      </c>
      <c r="G173" t="s">
        <v>327</v>
      </c>
      <c r="H173">
        <v>146</v>
      </c>
      <c r="I173">
        <v>169</v>
      </c>
      <c r="J173" s="6">
        <f>H173/I173</f>
        <v>0.86390532544378695</v>
      </c>
      <c r="K173" s="59">
        <v>0.61799999999999999</v>
      </c>
      <c r="L173" s="60">
        <v>0.60799999999999998</v>
      </c>
      <c r="M173" s="78">
        <f>N173/2.68</f>
        <v>3.9231343283582083</v>
      </c>
      <c r="N173" s="67">
        <v>10.513999999999999</v>
      </c>
      <c r="O173" s="62">
        <f>(L173*1000)/(N173+L173)</f>
        <v>54.666426901636399</v>
      </c>
      <c r="P173" s="63">
        <v>0.42799999999999999</v>
      </c>
      <c r="Q173" s="61">
        <v>1</v>
      </c>
      <c r="R173" s="64">
        <f>Q173*P173</f>
        <v>0.42799999999999999</v>
      </c>
      <c r="S173" s="61">
        <v>0</v>
      </c>
      <c r="T173" s="65">
        <f>S173*2.68</f>
        <v>0</v>
      </c>
      <c r="U173" s="56">
        <f>1000*(R173)*O173/((R173)+T173)</f>
        <v>54666.426901636398</v>
      </c>
      <c r="V173" s="66">
        <f>(R173+T173)/((S173*6.7)+(Q173))</f>
        <v>0.42799999999999999</v>
      </c>
      <c r="W173" s="67">
        <v>0.50</v>
      </c>
      <c r="X173" s="68">
        <v>8</v>
      </c>
      <c r="Y173" s="69">
        <f>(W173*8*V173)/X173</f>
        <v>0.214</v>
      </c>
      <c r="Z173" s="70">
        <v>2</v>
      </c>
      <c r="AA173" s="71">
        <v>1</v>
      </c>
      <c r="AB173" s="68">
        <v>16</v>
      </c>
      <c r="AC173" s="72">
        <f>(Z173+(AA173/AB173))*2.7</f>
        <v>5.5687500000000005</v>
      </c>
      <c r="AD173" s="73">
        <f>Y173*U173/(Y173+AC173)</f>
        <v>2023.0193864424689</v>
      </c>
      <c r="AE173" s="69">
        <f>(Y173+AC173)/(8*(W173/X173)+8*0.84375*(Z173+AA173/AB173))</f>
        <v>0.40097074756229689</v>
      </c>
      <c r="AF173" s="74">
        <f>AD173*AE173</f>
        <v>811.17159571485593</v>
      </c>
      <c r="AG173" t="s">
        <v>325</v>
      </c>
      <c r="AH173" s="71">
        <v>8</v>
      </c>
      <c r="AI173" s="71">
        <v>16</v>
      </c>
      <c r="AJ173" s="2">
        <f>(AF173*(AH173/AI173)/16)*J173</f>
        <v>21.899233168337457</v>
      </c>
      <c r="AK173" t="s">
        <v>41</v>
      </c>
    </row>
    <row r="174" spans="1:37" ht="12.75">
      <c r="A174" s="1" t="s">
        <v>350</v>
      </c>
      <c r="B174" t="s">
        <v>385</v>
      </c>
      <c r="C174" s="94">
        <f>AJ174</f>
        <v>3.1039998158887969</v>
      </c>
      <c r="D174" t="str">
        <f>AK174</f>
        <v>µg</v>
      </c>
      <c r="E174" t="s">
        <v>350</v>
      </c>
      <c r="F174" t="s">
        <v>351</v>
      </c>
      <c r="G174" t="s">
        <v>352</v>
      </c>
      <c r="H174">
        <v>1</v>
      </c>
      <c r="I174">
        <v>1</v>
      </c>
      <c r="J174" s="6">
        <f>H174/I174</f>
        <v>1</v>
      </c>
      <c r="K174" s="6"/>
      <c r="L174" s="60">
        <v>0.14300000000000002</v>
      </c>
      <c r="M174" s="61">
        <v>4</v>
      </c>
      <c r="N174" s="52">
        <f>M174*2.68</f>
        <v>10.720000000000001</v>
      </c>
      <c r="O174" s="62">
        <f>(L174*1000)/(N174+L174)</f>
        <v>13.163951026419959</v>
      </c>
      <c r="P174" s="63">
        <v>0.41500000000000004</v>
      </c>
      <c r="Q174" s="61">
        <v>1</v>
      </c>
      <c r="R174" s="64">
        <f>Q174*P174</f>
        <v>0.41500000000000004</v>
      </c>
      <c r="S174" s="61">
        <v>0</v>
      </c>
      <c r="T174" s="65">
        <f>S174*2.68</f>
        <v>0</v>
      </c>
      <c r="U174" s="56">
        <f>1000*(R174)*O174/((R174)+T174)</f>
        <v>13163.95102641996</v>
      </c>
      <c r="V174" s="66">
        <f>(R174+T174)/((S174*6.7)+(Q174))</f>
        <v>0.41500000000000004</v>
      </c>
      <c r="W174" s="67">
        <v>0.50</v>
      </c>
      <c r="X174" s="68">
        <v>8</v>
      </c>
      <c r="Y174" s="69">
        <f>(W174*8*V174)/X174</f>
        <v>0.20750000000000002</v>
      </c>
      <c r="Z174" s="70">
        <v>4</v>
      </c>
      <c r="AA174" s="71">
        <v>0</v>
      </c>
      <c r="AB174" s="68">
        <v>16</v>
      </c>
      <c r="AC174" s="72">
        <f>(Z174+(AA174/AB174))*2.7</f>
        <v>10.800000000000001</v>
      </c>
      <c r="AD174" s="73">
        <f>Y174*U174/(Y174+AC174)</f>
        <v>248.1507915495927</v>
      </c>
      <c r="AE174" s="69">
        <f>(Y174+AC174)/(8*(W174/X174)+8*0.84375*(Z174+AA174/AB174))</f>
        <v>0.40027272727272722</v>
      </c>
      <c r="AF174" s="74">
        <f>AD174*AE174</f>
        <v>99.327994108441501</v>
      </c>
      <c r="AG174" t="s">
        <v>350</v>
      </c>
      <c r="AH174" s="71">
        <v>8</v>
      </c>
      <c r="AI174" s="71">
        <v>16</v>
      </c>
      <c r="AJ174" s="2">
        <f>(AF174*(AH174/AI174)/16)*J174</f>
        <v>3.1039998158887969</v>
      </c>
      <c r="AK174" t="s">
        <v>41</v>
      </c>
    </row>
    <row r="175" spans="3:37" ht="12.75">
      <c r="C175" s="94">
        <f>AJ175</f>
        <v>1.4305882352941175</v>
      </c>
      <c r="D175" t="str">
        <f>AK175</f>
        <v>mg</v>
      </c>
      <c r="E175" t="s">
        <v>285</v>
      </c>
      <c r="H175">
        <v>1</v>
      </c>
      <c r="I175">
        <v>1</v>
      </c>
      <c r="J175" s="6">
        <f>H175/I175</f>
        <v>1</v>
      </c>
      <c r="K175" s="6"/>
      <c r="L175" s="60">
        <v>1</v>
      </c>
      <c r="M175" s="61">
        <v>0</v>
      </c>
      <c r="N175" s="52">
        <f>M175*2.68</f>
        <v>0</v>
      </c>
      <c r="O175" s="62">
        <f>(L175*1000)/(N175+L175)</f>
        <v>1000</v>
      </c>
      <c r="P175" s="63">
        <v>0.152</v>
      </c>
      <c r="Q175" s="61">
        <v>1</v>
      </c>
      <c r="R175" s="64">
        <f>Q175*P175</f>
        <v>0.152</v>
      </c>
      <c r="S175" s="61">
        <v>0</v>
      </c>
      <c r="T175" s="65">
        <f>S175*2.68</f>
        <v>0</v>
      </c>
      <c r="U175" s="56">
        <f>1000*(R175)*O175/((R175)+T175)</f>
        <v>1000000</v>
      </c>
      <c r="V175" s="66">
        <f>(R175+T175)/((S175*6.7)+(Q175))</f>
        <v>0.152</v>
      </c>
      <c r="W175" s="67">
        <v>4</v>
      </c>
      <c r="X175" s="68">
        <v>8</v>
      </c>
      <c r="Y175" s="69">
        <f>(W175/X175)*8*R175</f>
        <v>0.60799999999999998</v>
      </c>
      <c r="Z175" s="70">
        <v>1</v>
      </c>
      <c r="AA175" s="71">
        <v>6</v>
      </c>
      <c r="AB175" s="68">
        <v>16</v>
      </c>
      <c r="AC175" s="72">
        <f>(Z175+(AA175/AB175))*2.7</f>
        <v>3.7125000000000004</v>
      </c>
      <c r="AD175" s="73">
        <f>Y175*U175/(Y175+AC175)</f>
        <v>140724.4531882884</v>
      </c>
      <c r="AE175" s="69">
        <f>(Y175+AC175)/(8*(W175/X175)+8*0.84375*(Z175+AA175/AB175))</f>
        <v>0.32530823529411762</v>
      </c>
      <c r="AF175" s="74">
        <f>AD175*AE175</f>
        <v>45778.823529411762</v>
      </c>
      <c r="AG175" t="s">
        <v>285</v>
      </c>
      <c r="AH175" s="71">
        <v>8</v>
      </c>
      <c r="AI175" s="71">
        <v>16</v>
      </c>
      <c r="AJ175" s="2">
        <f>(AF175*(AH175/AI175)/16)*J175/1000</f>
        <v>1.4305882352941175</v>
      </c>
      <c r="AK175" t="s">
        <v>267</v>
      </c>
    </row>
    <row r="176" spans="3:37" ht="12.75">
      <c r="C176" s="94">
        <f>AJ176</f>
        <v>4.4365319565604402</v>
      </c>
      <c r="D176" t="str">
        <f>AK176</f>
        <v>mg</v>
      </c>
      <c r="E176" t="s">
        <v>283</v>
      </c>
      <c r="H176">
        <v>1</v>
      </c>
      <c r="I176">
        <v>1</v>
      </c>
      <c r="J176" s="6">
        <f>H176/I176</f>
        <v>1</v>
      </c>
      <c r="K176" s="6"/>
      <c r="L176" s="60">
        <v>1</v>
      </c>
      <c r="M176" s="61">
        <v>0</v>
      </c>
      <c r="N176" s="52">
        <f>M176*2.68</f>
        <v>0</v>
      </c>
      <c r="O176" s="62">
        <f>(L176*1000)/(N176+L176)</f>
        <v>1000</v>
      </c>
      <c r="P176" s="63">
        <v>0.44500000000000001</v>
      </c>
      <c r="Q176" s="61">
        <v>1</v>
      </c>
      <c r="R176" s="64">
        <f>Q176*P176</f>
        <v>0.44500000000000001</v>
      </c>
      <c r="S176" s="61">
        <v>0</v>
      </c>
      <c r="T176" s="65">
        <f>S176*2.68</f>
        <v>0</v>
      </c>
      <c r="U176" s="56">
        <f>1000*(R176)*O176/((R176)+T176)</f>
        <v>1000000</v>
      </c>
      <c r="V176" s="66">
        <f>(R176+T176)/((S176*6.7)+(Q176))</f>
        <v>0.44500000000000001</v>
      </c>
      <c r="W176" s="67">
        <v>3.36</v>
      </c>
      <c r="X176" s="68">
        <v>8</v>
      </c>
      <c r="Y176" s="69">
        <f>(W176/X176)*8*R176</f>
        <v>1.4951999999999999</v>
      </c>
      <c r="Z176" s="70">
        <v>1</v>
      </c>
      <c r="AA176" s="71">
        <v>1</v>
      </c>
      <c r="AB176" s="68">
        <v>16</v>
      </c>
      <c r="AC176" s="72">
        <f>(Z176+(AA176/AB176))*2.7</f>
        <v>2.8687500000000004</v>
      </c>
      <c r="AD176" s="73">
        <f>Y176*U176/(Y176+AC176)</f>
        <v>342625.37380125799</v>
      </c>
      <c r="AE176" s="69">
        <f>(Y176+AC176)/(8*(W176/X176)+8*0.84375*(Z176+AA176/AB176))</f>
        <v>0.41435641801673484</v>
      </c>
      <c r="AF176" s="74">
        <f>AD176*AE176</f>
        <v>141969.02260993409</v>
      </c>
      <c r="AG176" t="s">
        <v>283</v>
      </c>
      <c r="AH176" s="71">
        <v>8</v>
      </c>
      <c r="AI176" s="71">
        <v>16</v>
      </c>
      <c r="AJ176" s="2">
        <f>(AF176*(AH176/AI176)/16)*J176/1000</f>
        <v>4.4365319565604402</v>
      </c>
      <c r="AK176" t="s">
        <v>267</v>
      </c>
    </row>
    <row r="177" spans="3:37" ht="12.75">
      <c r="C177" s="94">
        <f>AJ177</f>
        <v>3.7470355731225298</v>
      </c>
      <c r="D177" t="str">
        <f>AK177</f>
        <v>mg</v>
      </c>
      <c r="E177" t="s">
        <v>282</v>
      </c>
      <c r="H177">
        <v>1</v>
      </c>
      <c r="I177">
        <v>1</v>
      </c>
      <c r="J177" s="6">
        <f>H177/I177</f>
        <v>1</v>
      </c>
      <c r="K177" s="6"/>
      <c r="L177" s="60">
        <v>1</v>
      </c>
      <c r="M177" s="61">
        <v>0</v>
      </c>
      <c r="N177" s="52">
        <f>M177*2.68</f>
        <v>0</v>
      </c>
      <c r="O177" s="62">
        <f>(L177*1000)/(N177+L177)</f>
        <v>1000</v>
      </c>
      <c r="P177" s="63">
        <v>0.47400000000000003</v>
      </c>
      <c r="Q177" s="61">
        <v>1</v>
      </c>
      <c r="R177" s="64">
        <f>Q177*P177</f>
        <v>0.47400000000000003</v>
      </c>
      <c r="S177" s="61">
        <v>0</v>
      </c>
      <c r="T177" s="65">
        <f>S177*2.68</f>
        <v>0</v>
      </c>
      <c r="U177" s="56">
        <f>1000*(R177)*O177/((R177)+T177)</f>
        <v>1000000</v>
      </c>
      <c r="V177" s="66">
        <f>(R177+T177)/((S177*6.7)+(Q177))</f>
        <v>0.47400000000000003</v>
      </c>
      <c r="W177" s="67">
        <v>2</v>
      </c>
      <c r="X177" s="68">
        <v>8</v>
      </c>
      <c r="Y177" s="69">
        <f>(W177/X177)*8*R177</f>
        <v>0.94800000000000006</v>
      </c>
      <c r="Z177" s="70">
        <v>0</v>
      </c>
      <c r="AA177" s="71">
        <v>14</v>
      </c>
      <c r="AB177" s="68">
        <v>16</v>
      </c>
      <c r="AC177" s="72">
        <f>(Z177+(AA177/AB177))*2.7</f>
        <v>2.3625000000000003</v>
      </c>
      <c r="AD177" s="73">
        <f>Y177*U177/(Y177+AC177)</f>
        <v>286361.57680108747</v>
      </c>
      <c r="AE177" s="69">
        <f>(Y177+AC177)/(8*(W177/X177)+8*0.84375*(Z177+AA177/AB177))</f>
        <v>0.4187193675889328</v>
      </c>
      <c r="AF177" s="74">
        <f>AD177*AE177</f>
        <v>119905.13833992096</v>
      </c>
      <c r="AG177" t="s">
        <v>282</v>
      </c>
      <c r="AH177" s="71">
        <v>8</v>
      </c>
      <c r="AI177" s="71">
        <v>16</v>
      </c>
      <c r="AJ177" s="2">
        <f>(AF177*(AH177/AI177)/16)*J177/1000</f>
        <v>3.7470355731225298</v>
      </c>
      <c r="AK177" t="s">
        <v>267</v>
      </c>
    </row>
    <row r="178" spans="3:37" ht="12.75">
      <c r="C178" s="94">
        <f>AJ178</f>
        <v>4.775502937511126</v>
      </c>
      <c r="D178" t="str">
        <f>AK178</f>
        <v>mg</v>
      </c>
      <c r="E178" t="s">
        <v>302</v>
      </c>
      <c r="H178">
        <v>1</v>
      </c>
      <c r="I178">
        <v>1</v>
      </c>
      <c r="J178" s="6">
        <f>H178/I178</f>
        <v>1</v>
      </c>
      <c r="K178" s="6"/>
      <c r="L178" s="60">
        <v>1</v>
      </c>
      <c r="M178" s="61">
        <v>0</v>
      </c>
      <c r="N178" s="52">
        <f>M178*2.68</f>
        <v>0</v>
      </c>
      <c r="O178" s="62">
        <f>(L178*1000)/(N178+L178)</f>
        <v>1000</v>
      </c>
      <c r="P178" s="63">
        <v>0.47900000000000004</v>
      </c>
      <c r="Q178" s="61">
        <v>1</v>
      </c>
      <c r="R178" s="64">
        <f>Q178*P178</f>
        <v>0.47900000000000004</v>
      </c>
      <c r="S178" s="61">
        <v>0</v>
      </c>
      <c r="T178" s="65">
        <f>S178*2.68</f>
        <v>0</v>
      </c>
      <c r="U178" s="56">
        <f>1000*(R178)*O178/((R178)+T178)</f>
        <v>1000000</v>
      </c>
      <c r="V178" s="66">
        <f>(R178+T178)/((S178*6.7)+(Q178))</f>
        <v>0.47900000000000004</v>
      </c>
      <c r="W178" s="67">
        <v>3.36</v>
      </c>
      <c r="X178" s="68">
        <v>8</v>
      </c>
      <c r="Y178" s="69">
        <f>(W178/X178)*8*R178</f>
        <v>1.60944</v>
      </c>
      <c r="Z178" s="70">
        <v>1</v>
      </c>
      <c r="AA178" s="71">
        <v>1</v>
      </c>
      <c r="AB178" s="68">
        <v>16</v>
      </c>
      <c r="AC178" s="72">
        <f>(Z178+(AA178/AB178))*2.7</f>
        <v>2.8687500000000004</v>
      </c>
      <c r="AD178" s="73">
        <f>Y178*U178/(Y178+AC178)</f>
        <v>359395.20207941148</v>
      </c>
      <c r="AE178" s="69">
        <f>(Y178+AC178)/(8*(W178/X178)+8*0.84375*(Z178+AA178/AB178))</f>
        <v>0.42520348940715685</v>
      </c>
      <c r="AF178" s="74">
        <f>AD178*AE178</f>
        <v>152816.09400035604</v>
      </c>
      <c r="AG178" t="s">
        <v>302</v>
      </c>
      <c r="AH178" s="71">
        <v>8</v>
      </c>
      <c r="AI178" s="71">
        <v>16</v>
      </c>
      <c r="AJ178" s="2">
        <f>(AF178*(AH178/AI178)/16)*J178/1000</f>
        <v>4.775502937511126</v>
      </c>
      <c r="AK178" t="s">
        <v>267</v>
      </c>
    </row>
    <row r="179" spans="5:33" ht="12.75">
      <c r="E179" s="92" t="s">
        <v>396</v>
      </c>
      <c r="L179" s="50"/>
      <c r="M179" s="51"/>
      <c r="N179" s="52"/>
      <c r="O179" s="53"/>
      <c r="P179" s="50"/>
      <c r="Q179" s="54"/>
      <c r="R179" s="55"/>
      <c r="S179" s="55"/>
      <c r="T179" s="55"/>
      <c r="U179" s="56"/>
      <c r="V179" s="55"/>
      <c r="W179" s="9"/>
      <c r="Y179" s="9"/>
      <c r="Z179" s="9"/>
      <c r="AA179" s="9"/>
      <c r="AC179" s="9"/>
      <c r="AD179" s="57"/>
      <c r="AE179" s="9"/>
      <c r="AF179" s="58"/>
      <c r="AG179" s="92" t="s">
        <v>397</v>
      </c>
    </row>
    <row r="180" spans="1:33" ht="12.75">
      <c r="A180" s="1" t="s">
        <v>385</v>
      </c>
      <c r="C180" s="98" t="s">
        <v>398</v>
      </c>
      <c r="D180" t="s">
        <v>41</v>
      </c>
      <c r="E180" t="s">
        <v>387</v>
      </c>
      <c r="F180" t="s">
        <v>388</v>
      </c>
      <c r="L180" s="50"/>
      <c r="M180" s="51"/>
      <c r="N180" s="52"/>
      <c r="O180" s="53"/>
      <c r="P180" s="50"/>
      <c r="Q180" s="54"/>
      <c r="R180" s="55"/>
      <c r="S180" s="55"/>
      <c r="T180" s="55"/>
      <c r="U180" s="56"/>
      <c r="V180" s="55"/>
      <c r="W180" s="9"/>
      <c r="Y180" s="9"/>
      <c r="Z180" s="9"/>
      <c r="AA180" s="9"/>
      <c r="AC180" s="9"/>
      <c r="AD180" s="57"/>
      <c r="AE180" s="9"/>
      <c r="AF180" s="58"/>
      <c r="AG180" s="92"/>
    </row>
    <row r="181" spans="1:33" ht="12.75">
      <c r="A181" s="1" t="s">
        <v>356</v>
      </c>
      <c r="C181" s="10">
        <v>32.299999999999997</v>
      </c>
      <c r="D181" t="s">
        <v>176</v>
      </c>
      <c r="E181" t="s">
        <v>357</v>
      </c>
      <c r="F181" t="s">
        <v>399</v>
      </c>
      <c r="L181" s="50"/>
      <c r="M181" s="51"/>
      <c r="N181" s="52"/>
      <c r="O181" s="53"/>
      <c r="P181" s="50"/>
      <c r="Q181" s="54"/>
      <c r="R181" s="55"/>
      <c r="S181" s="55"/>
      <c r="T181" s="55"/>
      <c r="U181" s="56"/>
      <c r="V181" s="55"/>
      <c r="W181" s="9"/>
      <c r="Y181" s="9"/>
      <c r="Z181" s="9"/>
      <c r="AA181" s="9"/>
      <c r="AC181" s="9"/>
      <c r="AD181" s="57"/>
      <c r="AE181" s="9"/>
      <c r="AF181" s="58"/>
      <c r="AG181" s="92"/>
    </row>
    <row r="182" spans="1:44" ht="12.75">
      <c r="A182" s="1" t="s">
        <v>223</v>
      </c>
      <c r="C182" s="99">
        <f>AJ182</f>
        <v>10.039717563989408</v>
      </c>
      <c r="D182" t="s">
        <v>41</v>
      </c>
      <c r="E182" t="s">
        <v>224</v>
      </c>
      <c r="F182" t="s">
        <v>225</v>
      </c>
      <c r="G182" t="s">
        <v>400</v>
      </c>
      <c r="H182">
        <v>1</v>
      </c>
      <c r="I182">
        <v>4</v>
      </c>
      <c r="J182" s="6">
        <f>H182/I182</f>
        <v>0.25</v>
      </c>
      <c r="K182" s="59">
        <v>0.314</v>
      </c>
      <c r="L182" s="60">
        <v>0.40</v>
      </c>
      <c r="M182" s="61">
        <v>6</v>
      </c>
      <c r="N182" s="52">
        <f>M182*2.68</f>
        <v>16.080000000000002</v>
      </c>
      <c r="O182" s="62">
        <f>(L182*1000)/(N182+L182)</f>
        <v>24.271844660194173</v>
      </c>
      <c r="P182" s="63">
        <v>0.45500000000000002</v>
      </c>
      <c r="Q182" s="61">
        <v>1</v>
      </c>
      <c r="R182" s="64">
        <f>Q182*P182</f>
        <v>0.45500000000000002</v>
      </c>
      <c r="S182" s="61">
        <v>0</v>
      </c>
      <c r="T182" s="65">
        <f>S182*2.68</f>
        <v>0</v>
      </c>
      <c r="U182" s="56">
        <f>1000*(R182)*O182/((R182)+T182)</f>
        <v>24271.844660194172</v>
      </c>
      <c r="V182" s="66">
        <f>(R182+T182)/((S182*6.7)+(Q182))</f>
        <v>0.45500000000000002</v>
      </c>
      <c r="W182" s="67">
        <v>1</v>
      </c>
      <c r="X182" s="68">
        <v>8</v>
      </c>
      <c r="Y182" s="69">
        <f>(W182*8*V182)/X182</f>
        <v>0.45500000000000002</v>
      </c>
      <c r="Z182" s="70">
        <v>1</v>
      </c>
      <c r="AA182" s="71">
        <v>2</v>
      </c>
      <c r="AB182" s="68">
        <v>16</v>
      </c>
      <c r="AC182" s="68">
        <f>(Z182+(AA182/AB182))*2.7</f>
        <v>3.0375000000000001</v>
      </c>
      <c r="AD182" s="73">
        <f>Y182*U182/(Y182+AC182)</f>
        <v>3162.1157681856398</v>
      </c>
      <c r="AE182" s="69">
        <f>(Y182+AC182)/(8*(W182/X182)+8*0.84375*(Z182+AA182/AB182))</f>
        <v>0.40640000000000004</v>
      </c>
      <c r="AF182" s="74">
        <f>AD182*AE182</f>
        <v>1285.0838481906442</v>
      </c>
      <c r="AG182" t="s">
        <v>224</v>
      </c>
      <c r="AH182" s="71">
        <v>8</v>
      </c>
      <c r="AI182" s="71">
        <v>16</v>
      </c>
      <c r="AJ182" s="76">
        <f>(AF182*(AH182/AI182)/16)*J182</f>
        <v>10.039717563989408</v>
      </c>
      <c r="AK182" t="s">
        <v>41</v>
      </c>
      <c r="AM182" t="s">
        <v>401</v>
      </c>
      <c r="AN182" s="11"/>
      <c r="AP182" s="2"/>
      <c r="AR182" s="12"/>
    </row>
    <row r="183" spans="10:38" ht="12.75">
      <c r="J183" s="6"/>
      <c r="K183" s="6"/>
      <c r="L183" s="50"/>
      <c r="M183" s="51"/>
      <c r="N183" s="52"/>
      <c r="O183" s="53"/>
      <c r="P183" s="50"/>
      <c r="Q183" s="54"/>
      <c r="R183" s="55"/>
      <c r="S183" s="55"/>
      <c r="T183" s="55"/>
      <c r="U183" s="56"/>
      <c r="V183" s="55"/>
      <c r="W183" s="9"/>
      <c r="Y183" s="9"/>
      <c r="Z183" s="9"/>
      <c r="AA183" s="9"/>
      <c r="AC183" s="9"/>
      <c r="AD183" s="57"/>
      <c r="AE183" s="9"/>
      <c r="AF183" s="58"/>
      <c r="AH183" s="71"/>
      <c r="AI183" s="71"/>
      <c r="AL183" s="75"/>
    </row>
    <row r="184" spans="5:33" ht="12.75">
      <c r="E184" s="49" t="s">
        <v>402</v>
      </c>
      <c r="L184" s="50"/>
      <c r="M184" s="51"/>
      <c r="N184" s="52"/>
      <c r="O184" s="53"/>
      <c r="P184" s="50"/>
      <c r="Q184" s="54"/>
      <c r="R184" s="55"/>
      <c r="S184" s="55"/>
      <c r="T184" s="55"/>
      <c r="U184" s="56"/>
      <c r="V184" s="55"/>
      <c r="W184" s="9"/>
      <c r="Y184" s="9"/>
      <c r="Z184" s="9"/>
      <c r="AA184" s="9"/>
      <c r="AC184" s="9"/>
      <c r="AD184" s="57"/>
      <c r="AE184" s="9"/>
      <c r="AF184" s="58"/>
      <c r="AG184" s="49" t="str">
        <f>E184</f>
        <v>KB  - Vitamin K and boron, 16 pills, 1 taken every tridiem</v>
      </c>
    </row>
    <row r="185" spans="5:33" ht="12.75">
      <c r="E185" s="92" t="s">
        <v>403</v>
      </c>
      <c r="L185" s="50"/>
      <c r="M185" s="51"/>
      <c r="N185" s="52"/>
      <c r="O185" s="53"/>
      <c r="P185" s="50"/>
      <c r="Q185" s="54"/>
      <c r="R185" s="55"/>
      <c r="S185" s="55"/>
      <c r="T185" s="55"/>
      <c r="U185" s="56"/>
      <c r="V185" s="55"/>
      <c r="W185" s="9"/>
      <c r="Y185" s="9"/>
      <c r="Z185" s="9"/>
      <c r="AA185" s="9"/>
      <c r="AC185" s="9"/>
      <c r="AD185" s="57"/>
      <c r="AE185" s="9"/>
      <c r="AF185" s="58"/>
      <c r="AG185" s="92" t="s">
        <v>404</v>
      </c>
    </row>
    <row r="186" spans="1:33" ht="12.75">
      <c r="A186" s="1" t="s">
        <v>385</v>
      </c>
      <c r="C186" s="98" t="s">
        <v>405</v>
      </c>
      <c r="D186" t="s">
        <v>41</v>
      </c>
      <c r="E186" t="s">
        <v>387</v>
      </c>
      <c r="F186" t="s">
        <v>388</v>
      </c>
      <c r="L186" s="50"/>
      <c r="M186" s="51"/>
      <c r="N186" s="52"/>
      <c r="O186" s="53"/>
      <c r="P186" s="50"/>
      <c r="Q186" s="54"/>
      <c r="R186" s="55"/>
      <c r="S186" s="55"/>
      <c r="T186" s="55"/>
      <c r="U186" s="56"/>
      <c r="V186" s="55"/>
      <c r="W186" s="9"/>
      <c r="Y186" s="9"/>
      <c r="Z186" s="9"/>
      <c r="AA186" s="9"/>
      <c r="AC186" s="9"/>
      <c r="AD186" s="57"/>
      <c r="AE186" s="9"/>
      <c r="AF186" s="58"/>
      <c r="AG186" s="92"/>
    </row>
    <row r="187" spans="1:33" ht="12.75">
      <c r="A187" s="1" t="s">
        <v>356</v>
      </c>
      <c r="C187" s="82">
        <v>7.60</v>
      </c>
      <c r="D187" t="s">
        <v>176</v>
      </c>
      <c r="E187" t="s">
        <v>357</v>
      </c>
      <c r="F187" t="s">
        <v>406</v>
      </c>
      <c r="L187" s="50"/>
      <c r="M187" s="51"/>
      <c r="N187" s="52"/>
      <c r="O187" s="53"/>
      <c r="P187" s="50"/>
      <c r="Q187" s="54"/>
      <c r="R187" s="55"/>
      <c r="S187" s="55"/>
      <c r="T187" s="55"/>
      <c r="U187" s="56"/>
      <c r="V187" s="55"/>
      <c r="W187" s="9"/>
      <c r="Y187" s="9"/>
      <c r="Z187" s="9"/>
      <c r="AA187" s="9"/>
      <c r="AC187" s="9"/>
      <c r="AD187" s="57"/>
      <c r="AE187" s="9"/>
      <c r="AF187" s="58"/>
      <c r="AG187" s="92"/>
    </row>
    <row r="188" spans="5:33" ht="12.75">
      <c r="E188" s="92" t="s">
        <v>407</v>
      </c>
      <c r="L188" s="50"/>
      <c r="M188" s="51"/>
      <c r="N188" s="52"/>
      <c r="O188" s="53"/>
      <c r="P188" s="50"/>
      <c r="Q188" s="54"/>
      <c r="R188" s="55"/>
      <c r="S188" s="55"/>
      <c r="T188" s="55"/>
      <c r="U188" s="56"/>
      <c r="V188" s="55"/>
      <c r="W188" s="9"/>
      <c r="Y188" s="9"/>
      <c r="Z188" s="9"/>
      <c r="AA188" s="9"/>
      <c r="AC188" s="9"/>
      <c r="AD188" s="57"/>
      <c r="AE188" s="9"/>
      <c r="AF188" s="58"/>
      <c r="AG188" s="92" t="s">
        <v>407</v>
      </c>
    </row>
    <row r="189" spans="1:33" ht="12.75">
      <c r="A189" s="1" t="s">
        <v>356</v>
      </c>
      <c r="C189" s="10">
        <v>11</v>
      </c>
      <c r="D189" t="s">
        <v>176</v>
      </c>
      <c r="E189" t="s">
        <v>357</v>
      </c>
      <c r="F189" t="s">
        <v>408</v>
      </c>
      <c r="L189" s="50"/>
      <c r="M189" s="51"/>
      <c r="N189" s="52"/>
      <c r="O189" s="53"/>
      <c r="P189" s="50"/>
      <c r="Q189" s="54"/>
      <c r="R189" s="55"/>
      <c r="S189" s="55"/>
      <c r="T189" s="55"/>
      <c r="U189" s="56"/>
      <c r="V189" s="55"/>
      <c r="W189" s="9"/>
      <c r="Y189" s="9"/>
      <c r="Z189" s="9"/>
      <c r="AA189" s="9"/>
      <c r="AC189" s="9"/>
      <c r="AD189" s="57"/>
      <c r="AE189" s="9"/>
      <c r="AF189" s="58"/>
      <c r="AG189" s="92"/>
    </row>
    <row r="190" spans="1:42" ht="14.9" customHeight="1">
      <c r="A190" s="1" t="s">
        <v>47</v>
      </c>
      <c r="B190" t="s">
        <v>385</v>
      </c>
      <c r="C190" s="10">
        <f>AJ190</f>
        <v>194.67333725721011</v>
      </c>
      <c r="D190" t="str">
        <f>AK190</f>
        <v>µg</v>
      </c>
      <c r="E190" t="s">
        <v>48</v>
      </c>
      <c r="F190" t="s">
        <v>49</v>
      </c>
      <c r="G190" s="6" t="s">
        <v>409</v>
      </c>
      <c r="H190" s="6">
        <v>6</v>
      </c>
      <c r="I190" s="6">
        <v>207</v>
      </c>
      <c r="J190" s="6">
        <f>H190/I190</f>
        <v>0.028985507246376812</v>
      </c>
      <c r="K190" s="59">
        <v>0.48499999999999999</v>
      </c>
      <c r="L190" s="60">
        <v>2.0699999999999998</v>
      </c>
      <c r="M190" s="61">
        <v>0.8125</v>
      </c>
      <c r="N190" s="52">
        <f>M190*2.68</f>
        <v>2.1775000000000002</v>
      </c>
      <c r="O190" s="62">
        <f>(L190*1000)/(N190+L190)</f>
        <v>487.34549735138313</v>
      </c>
      <c r="P190" s="63">
        <v>0.441</v>
      </c>
      <c r="Q190" s="61">
        <v>1</v>
      </c>
      <c r="R190" s="64">
        <f>Q190*P190</f>
        <v>0.441</v>
      </c>
      <c r="S190" s="61">
        <v>0</v>
      </c>
      <c r="T190" s="65">
        <f>S190*2.68</f>
        <v>0</v>
      </c>
      <c r="U190" s="56">
        <f>1000*(R190)*O190/((R190)+T190)</f>
        <v>487345.49735138309</v>
      </c>
      <c r="V190" s="66">
        <f>(R190+T190)/((S190*6.7)+(Q190))</f>
        <v>0.441</v>
      </c>
      <c r="W190" s="67">
        <v>1</v>
      </c>
      <c r="X190" s="68">
        <v>8</v>
      </c>
      <c r="Y190" s="69">
        <f>(W190*8*V190)/X190</f>
        <v>0.441</v>
      </c>
      <c r="Z190" s="70">
        <v>0</v>
      </c>
      <c r="AA190" s="71">
        <v>0</v>
      </c>
      <c r="AB190" s="68">
        <v>16</v>
      </c>
      <c r="AC190" s="72">
        <f>(Z190+(AA190/AB190))*2.7</f>
        <v>0</v>
      </c>
      <c r="AD190" s="73">
        <f>Y190*U190/(Y190+AC190)</f>
        <v>487345.49735138309</v>
      </c>
      <c r="AE190" s="69">
        <f>(Y190+AC190)/(8*(W190/X190)+8*0.84375*(Z190+AA190/AB190))</f>
        <v>0.441</v>
      </c>
      <c r="AF190" s="74">
        <f>AD190*AE190</f>
        <v>214919.36433195995</v>
      </c>
      <c r="AG190" t="s">
        <v>48</v>
      </c>
      <c r="AH190" s="71">
        <v>8</v>
      </c>
      <c r="AI190" s="71">
        <v>16</v>
      </c>
      <c r="AJ190" s="2">
        <f>(AF190*(AH190/AI190)/16)*J190</f>
        <v>194.67333725721011</v>
      </c>
      <c r="AK190" t="s">
        <v>41</v>
      </c>
      <c r="AM190" t="s">
        <v>410</v>
      </c>
      <c r="AN190" s="12"/>
      <c r="AP190" s="12"/>
    </row>
    <row r="191" spans="3:37" ht="12.75">
      <c r="C191" s="94">
        <f>AJ191</f>
        <v>6.9398472310630162</v>
      </c>
      <c r="D191" t="str">
        <f>AK191</f>
        <v>mg</v>
      </c>
      <c r="E191" t="s">
        <v>283</v>
      </c>
      <c r="H191">
        <v>1</v>
      </c>
      <c r="I191">
        <v>1</v>
      </c>
      <c r="J191" s="6">
        <f>H191/I191</f>
        <v>1</v>
      </c>
      <c r="K191" s="6"/>
      <c r="L191" s="60">
        <v>1</v>
      </c>
      <c r="M191" s="61">
        <v>0</v>
      </c>
      <c r="N191" s="52">
        <f>M191*2.68</f>
        <v>0</v>
      </c>
      <c r="O191" s="62">
        <f>(L191*1000)/(N191+L191)</f>
        <v>1000</v>
      </c>
      <c r="P191" s="63">
        <v>0.44500000000000001</v>
      </c>
      <c r="Q191" s="61">
        <v>1</v>
      </c>
      <c r="R191" s="64">
        <f>Q191*P191</f>
        <v>0.44500000000000001</v>
      </c>
      <c r="S191" s="61">
        <v>0</v>
      </c>
      <c r="T191" s="65">
        <f>S191*2.68</f>
        <v>0</v>
      </c>
      <c r="U191" s="56">
        <f>1000*(R191)*O191/((R191)+T191)</f>
        <v>1000000</v>
      </c>
      <c r="V191" s="66">
        <f>(R191+T191)/((S191*6.7)+(Q191))</f>
        <v>0.44500000000000001</v>
      </c>
      <c r="W191" s="67">
        <v>3.36</v>
      </c>
      <c r="X191" s="68">
        <v>8</v>
      </c>
      <c r="Y191" s="69">
        <f>(W191/X191)*8*R191</f>
        <v>1.4951999999999999</v>
      </c>
      <c r="Z191" s="70">
        <v>0</v>
      </c>
      <c r="AA191" s="71">
        <v>6</v>
      </c>
      <c r="AB191" s="68">
        <v>16</v>
      </c>
      <c r="AC191" s="72">
        <f>(Z191+(AA191/AB191))*2.7</f>
        <v>1.0125000000000002</v>
      </c>
      <c r="AD191" s="73">
        <f>Y191*U191/(Y191+AC191)</f>
        <v>596243.56980500056</v>
      </c>
      <c r="AE191" s="69">
        <f>(Y191+AC191)/(8*(W191/X191)+8*0.84375*(Z191+AA191/AB191))</f>
        <v>0.4256651814131126</v>
      </c>
      <c r="AF191" s="74">
        <f>AD191*AE191</f>
        <v>253800.12730744743</v>
      </c>
      <c r="AG191" t="s">
        <v>283</v>
      </c>
      <c r="AH191" s="71">
        <v>7</v>
      </c>
      <c r="AI191" s="71">
        <v>16</v>
      </c>
      <c r="AJ191" s="2">
        <f>(AF191*(AH191/AI191)/16)*J191/1000</f>
        <v>6.9398472310630162</v>
      </c>
      <c r="AK191" t="s">
        <v>267</v>
      </c>
    </row>
    <row r="192" spans="3:37" ht="12.75">
      <c r="C192" s="94">
        <f>AJ192</f>
        <v>4.3074925816023732</v>
      </c>
      <c r="D192" t="str">
        <f>AK192</f>
        <v>mg</v>
      </c>
      <c r="E192" t="s">
        <v>282</v>
      </c>
      <c r="H192">
        <v>1</v>
      </c>
      <c r="I192">
        <v>1</v>
      </c>
      <c r="J192" s="6">
        <f>H192/I192</f>
        <v>1</v>
      </c>
      <c r="K192" s="6"/>
      <c r="L192" s="60">
        <v>1</v>
      </c>
      <c r="M192" s="61">
        <v>0</v>
      </c>
      <c r="N192" s="52">
        <f>M192*2.68</f>
        <v>0</v>
      </c>
      <c r="O192" s="62">
        <f>(L192*1000)/(N192+L192)</f>
        <v>1000</v>
      </c>
      <c r="P192" s="63">
        <v>0.47400000000000003</v>
      </c>
      <c r="Q192" s="61">
        <v>1</v>
      </c>
      <c r="R192" s="64">
        <f>Q192*P192</f>
        <v>0.47400000000000003</v>
      </c>
      <c r="S192" s="61">
        <v>0</v>
      </c>
      <c r="T192" s="65">
        <f>S192*2.68</f>
        <v>0</v>
      </c>
      <c r="U192" s="56">
        <f>1000*(R192)*O192/((R192)+T192)</f>
        <v>1000000</v>
      </c>
      <c r="V192" s="66">
        <f>(R192+T192)/((S192*6.7)+(Q192))</f>
        <v>0.47400000000000003</v>
      </c>
      <c r="W192" s="67">
        <v>3.36</v>
      </c>
      <c r="X192" s="68">
        <v>8</v>
      </c>
      <c r="Y192" s="69">
        <f>(W192/X192)*8*R192</f>
        <v>1.5926400000000001</v>
      </c>
      <c r="Z192" s="70">
        <v>1</v>
      </c>
      <c r="AA192" s="71">
        <v>0</v>
      </c>
      <c r="AB192" s="68">
        <v>16</v>
      </c>
      <c r="AC192" s="72">
        <f>(Z192+(AA192/AB192))*2.7</f>
        <v>2.7000000000000002</v>
      </c>
      <c r="AD192" s="73">
        <f>Y192*U192/(Y192+AC192)</f>
        <v>371016.43743710162</v>
      </c>
      <c r="AE192" s="69">
        <f>(Y192+AC192)/(8*(W192/X192)+8*0.84375*(Z192+AA192/AB192))</f>
        <v>0.424593471810089</v>
      </c>
      <c r="AF192" s="74">
        <f>AD192*AE192</f>
        <v>157531.15727002965</v>
      </c>
      <c r="AG192" t="s">
        <v>282</v>
      </c>
      <c r="AH192" s="71">
        <v>7</v>
      </c>
      <c r="AI192" s="71">
        <v>16</v>
      </c>
      <c r="AJ192" s="2">
        <f>(AF192*(AH192/AI192)/16)*J192/1000</f>
        <v>4.3074925816023732</v>
      </c>
      <c r="AK192" t="s">
        <v>267</v>
      </c>
    </row>
    <row r="193" spans="3:37" ht="12.75">
      <c r="C193" s="8">
        <f>AJ193</f>
        <v>0.99022801302931585</v>
      </c>
      <c r="D193" t="str">
        <f>AK193</f>
        <v>mg</v>
      </c>
      <c r="E193" t="s">
        <v>285</v>
      </c>
      <c r="H193">
        <v>1</v>
      </c>
      <c r="I193">
        <v>1</v>
      </c>
      <c r="J193" s="6">
        <f>H193/I193</f>
        <v>1</v>
      </c>
      <c r="K193" s="6"/>
      <c r="L193" s="60">
        <v>1</v>
      </c>
      <c r="M193" s="61">
        <v>0</v>
      </c>
      <c r="N193" s="52">
        <f>M193*2.68</f>
        <v>0</v>
      </c>
      <c r="O193" s="62">
        <f>(L193*1000)/(N193+L193)</f>
        <v>1000</v>
      </c>
      <c r="P193" s="63">
        <v>0.152</v>
      </c>
      <c r="Q193" s="61">
        <v>1</v>
      </c>
      <c r="R193" s="64">
        <f>Q193*P193</f>
        <v>0.152</v>
      </c>
      <c r="S193" s="61">
        <v>0</v>
      </c>
      <c r="T193" s="65">
        <f>S193*2.68</f>
        <v>0</v>
      </c>
      <c r="U193" s="56">
        <f>1000*(R193)*O193/((R193)+T193)</f>
        <v>1000000</v>
      </c>
      <c r="V193" s="66">
        <f>(R193+T193)/((S193*6.7)+(Q193))</f>
        <v>0.152</v>
      </c>
      <c r="W193" s="67">
        <v>1</v>
      </c>
      <c r="X193" s="68">
        <v>8</v>
      </c>
      <c r="Y193" s="69">
        <f>(W193/X193)*8*R193</f>
        <v>0.152</v>
      </c>
      <c r="Z193" s="70">
        <v>0</v>
      </c>
      <c r="AA193" s="71">
        <v>9</v>
      </c>
      <c r="AB193" s="68">
        <v>16</v>
      </c>
      <c r="AC193" s="72">
        <f>(Z193+(AA193/AB193))*2.7</f>
        <v>1.51875</v>
      </c>
      <c r="AD193" s="73">
        <f>Y193*U193/(Y193+AC193)</f>
        <v>90977.106090079309</v>
      </c>
      <c r="AE193" s="69">
        <f>(Y193+AC193)/(8*(W193/X193)+8*0.84375*(Z193+AA193/AB193))</f>
        <v>0.34829967426710096</v>
      </c>
      <c r="AF193" s="74">
        <f>AD193*AE193</f>
        <v>31687.296416938108</v>
      </c>
      <c r="AG193" t="s">
        <v>285</v>
      </c>
      <c r="AH193" s="71">
        <v>8</v>
      </c>
      <c r="AI193" s="71">
        <v>16</v>
      </c>
      <c r="AJ193" s="2">
        <f>(AF193*(AH193/AI193)/16)*J193/1000</f>
        <v>0.99022801302931585</v>
      </c>
      <c r="AK193" t="s">
        <v>267</v>
      </c>
    </row>
    <row r="194" spans="5:35" ht="12.75">
      <c r="E194" s="92" t="s">
        <v>411</v>
      </c>
      <c r="J194" s="6"/>
      <c r="K194" s="6"/>
      <c r="L194" s="50"/>
      <c r="M194" s="51"/>
      <c r="N194" s="52"/>
      <c r="O194" s="53"/>
      <c r="P194" s="50"/>
      <c r="Q194" s="54"/>
      <c r="R194" s="55"/>
      <c r="S194" s="55"/>
      <c r="T194" s="55"/>
      <c r="U194" s="56"/>
      <c r="V194" s="55"/>
      <c r="W194" s="9"/>
      <c r="Y194" s="9"/>
      <c r="Z194" s="9"/>
      <c r="AA194" s="9"/>
      <c r="AC194" s="9"/>
      <c r="AD194" s="57"/>
      <c r="AE194" s="9"/>
      <c r="AF194" s="58"/>
      <c r="AG194" s="92" t="s">
        <v>411</v>
      </c>
      <c r="AH194" s="71"/>
      <c r="AI194" s="71"/>
    </row>
    <row r="195" spans="1:35" ht="12.75">
      <c r="A195" s="1" t="s">
        <v>412</v>
      </c>
      <c r="B195" t="s">
        <v>385</v>
      </c>
      <c r="C195" s="10">
        <v>2</v>
      </c>
      <c r="D195" t="s">
        <v>413</v>
      </c>
      <c r="E195" t="s">
        <v>414</v>
      </c>
      <c r="J195" s="6"/>
      <c r="K195" s="6"/>
      <c r="L195" s="50"/>
      <c r="M195" s="51"/>
      <c r="N195" s="52"/>
      <c r="O195" s="53"/>
      <c r="P195" s="50"/>
      <c r="Q195" s="54"/>
      <c r="R195" s="55"/>
      <c r="S195" s="55"/>
      <c r="T195" s="55"/>
      <c r="U195" s="56"/>
      <c r="V195" s="55"/>
      <c r="W195" s="9"/>
      <c r="Y195" s="9"/>
      <c r="Z195" s="9"/>
      <c r="AA195" s="9"/>
      <c r="AC195" s="9"/>
      <c r="AD195" s="57"/>
      <c r="AE195" s="9"/>
      <c r="AF195" s="58"/>
      <c r="AG195" t="s">
        <v>414</v>
      </c>
      <c r="AH195" s="71"/>
      <c r="AI195" s="71"/>
    </row>
    <row r="196" spans="3:37" ht="12.75">
      <c r="C196" s="8">
        <f>AJ196</f>
        <v>0.60407816482582821</v>
      </c>
      <c r="D196" t="str">
        <f>AK196</f>
        <v>mg</v>
      </c>
      <c r="E196" t="s">
        <v>282</v>
      </c>
      <c r="H196">
        <v>1</v>
      </c>
      <c r="I196">
        <v>1</v>
      </c>
      <c r="J196" s="6">
        <f>H196/I196</f>
        <v>1</v>
      </c>
      <c r="K196" s="6"/>
      <c r="L196" s="60">
        <v>1</v>
      </c>
      <c r="M196" s="61">
        <v>0</v>
      </c>
      <c r="N196" s="52">
        <f>M196*2.68</f>
        <v>0</v>
      </c>
      <c r="O196" s="62">
        <f>(L196*1000)/(N196+L196)</f>
        <v>1000</v>
      </c>
      <c r="P196" s="63">
        <v>0.47400000000000003</v>
      </c>
      <c r="Q196" s="61">
        <v>1</v>
      </c>
      <c r="R196" s="64">
        <f>Q196*P196</f>
        <v>0.47400000000000003</v>
      </c>
      <c r="S196" s="61">
        <v>0</v>
      </c>
      <c r="T196" s="65">
        <f>S196*2.68</f>
        <v>0</v>
      </c>
      <c r="U196" s="56">
        <f>1000*(R196)*O196/((R196)+T196)</f>
        <v>1000000</v>
      </c>
      <c r="V196" s="66">
        <f>(R196+T196)/((S196*6.7)+(Q196))</f>
        <v>0.47400000000000003</v>
      </c>
      <c r="W196" s="67">
        <v>0.25</v>
      </c>
      <c r="X196" s="68">
        <v>8</v>
      </c>
      <c r="Y196" s="69">
        <f>(W196/X196)*8*R196</f>
        <v>0.11850000000000001</v>
      </c>
      <c r="Z196" s="70">
        <v>2</v>
      </c>
      <c r="AA196" s="71">
        <v>11</v>
      </c>
      <c r="AB196" s="68">
        <v>16</v>
      </c>
      <c r="AC196" s="72">
        <f>(Z196+(AA196/AB196))*2.7</f>
        <v>7.2562500000000005</v>
      </c>
      <c r="AD196" s="73">
        <f>Y196*U196/(Y196+AC196)</f>
        <v>16068.341299705075</v>
      </c>
      <c r="AE196" s="69">
        <f>(Y196+AC196)/(8*(W196/X196)+8*0.84375*(Z196+AA196/AB196))</f>
        <v>0.40100594732370431</v>
      </c>
      <c r="AF196" s="74">
        <f>AD196*AE196</f>
        <v>6443.5004248088353</v>
      </c>
      <c r="AG196" t="s">
        <v>282</v>
      </c>
      <c r="AH196" s="71">
        <v>24</v>
      </c>
      <c r="AI196" s="71">
        <v>16</v>
      </c>
      <c r="AJ196" s="2">
        <f>(AF196*(AH196/AI196)/16)*J196/1000</f>
        <v>0.60407816482582821</v>
      </c>
      <c r="AK196" t="s">
        <v>267</v>
      </c>
    </row>
    <row r="197" spans="3:37" ht="12.75">
      <c r="C197" s="8">
        <f>AJ197</f>
        <v>0.61437977909940511</v>
      </c>
      <c r="D197" t="str">
        <f>AK197</f>
        <v>mg</v>
      </c>
      <c r="E197" t="s">
        <v>283</v>
      </c>
      <c r="H197">
        <v>1</v>
      </c>
      <c r="I197">
        <v>1</v>
      </c>
      <c r="J197" s="6">
        <f>H197/I197</f>
        <v>1</v>
      </c>
      <c r="K197" s="6"/>
      <c r="L197" s="60">
        <v>1</v>
      </c>
      <c r="M197" s="61">
        <v>0</v>
      </c>
      <c r="N197" s="52">
        <f>M197*2.68</f>
        <v>0</v>
      </c>
      <c r="O197" s="62">
        <f>(L197*1000)/(N197+L197)</f>
        <v>1000</v>
      </c>
      <c r="P197" s="63">
        <v>0.44500000000000001</v>
      </c>
      <c r="Q197" s="61">
        <v>1</v>
      </c>
      <c r="R197" s="64">
        <f>Q197*P197</f>
        <v>0.44500000000000001</v>
      </c>
      <c r="S197" s="61">
        <v>0</v>
      </c>
      <c r="T197" s="65">
        <f>S197*2.68</f>
        <v>0</v>
      </c>
      <c r="U197" s="56">
        <f>1000*(R197)*O197/((R197)+T197)</f>
        <v>1000000</v>
      </c>
      <c r="V197" s="66">
        <f>(R197+T197)/((S197*6.7)+(Q197))</f>
        <v>0.44500000000000001</v>
      </c>
      <c r="W197" s="67">
        <v>0.25</v>
      </c>
      <c r="X197" s="68">
        <v>8</v>
      </c>
      <c r="Y197" s="69">
        <f>(W197/X197)*8*R197</f>
        <v>0.11125</v>
      </c>
      <c r="Z197" s="70">
        <v>2</v>
      </c>
      <c r="AA197" s="71">
        <v>11</v>
      </c>
      <c r="AB197" s="68">
        <v>16</v>
      </c>
      <c r="AC197" s="72">
        <f>(Z197+(AA197/AB197))*2.7</f>
        <v>7.2562500000000005</v>
      </c>
      <c r="AD197" s="73">
        <f>Y197*U197/(Y197+AC197)</f>
        <v>15100.101798439089</v>
      </c>
      <c r="AE197" s="69">
        <f>(Y197+AC197)/(8*(W197/X197)+8*0.84375*(Z197+AA197/AB197))</f>
        <v>0.40061172472387419</v>
      </c>
      <c r="AF197" s="74">
        <f>AD197*AE197</f>
        <v>6049.277824978758</v>
      </c>
      <c r="AG197" t="s">
        <v>283</v>
      </c>
      <c r="AH197" s="71">
        <v>26</v>
      </c>
      <c r="AI197" s="71">
        <v>16</v>
      </c>
      <c r="AJ197" s="2">
        <f>(AF197*(AH197/AI197)/16)*J197/1000</f>
        <v>0.61437977909940511</v>
      </c>
      <c r="AK197" t="s">
        <v>267</v>
      </c>
    </row>
    <row r="198" spans="3:37" ht="12.75">
      <c r="C198" s="8">
        <f>AJ198</f>
        <v>0.19371282922684788</v>
      </c>
      <c r="D198" t="str">
        <f>AK198</f>
        <v>mg</v>
      </c>
      <c r="E198" t="s">
        <v>285</v>
      </c>
      <c r="H198">
        <v>1</v>
      </c>
      <c r="I198">
        <v>1</v>
      </c>
      <c r="J198" s="6">
        <f>H198/I198</f>
        <v>1</v>
      </c>
      <c r="K198" s="6"/>
      <c r="L198" s="60">
        <v>1</v>
      </c>
      <c r="M198" s="61">
        <v>0</v>
      </c>
      <c r="N198" s="52">
        <f>M198*2.68</f>
        <v>0</v>
      </c>
      <c r="O198" s="62">
        <f>(L198*1000)/(N198+L198)</f>
        <v>1000</v>
      </c>
      <c r="P198" s="63">
        <v>0.152</v>
      </c>
      <c r="Q198" s="61">
        <v>1</v>
      </c>
      <c r="R198" s="64">
        <f>Q198*P198</f>
        <v>0.152</v>
      </c>
      <c r="S198" s="61">
        <v>0</v>
      </c>
      <c r="T198" s="65">
        <f>S198*2.68</f>
        <v>0</v>
      </c>
      <c r="U198" s="56">
        <f>1000*(R198)*O198/((R198)+T198)</f>
        <v>1000000</v>
      </c>
      <c r="V198" s="66">
        <f>(R198+T198)/((S198*6.7)+(Q198))</f>
        <v>0.152</v>
      </c>
      <c r="W198" s="67">
        <v>0.25</v>
      </c>
      <c r="X198" s="68">
        <v>8</v>
      </c>
      <c r="Y198" s="69">
        <f>(W198/X198)*8*R198</f>
        <v>0.037999999999999999</v>
      </c>
      <c r="Z198" s="70">
        <v>2</v>
      </c>
      <c r="AA198" s="71">
        <v>11</v>
      </c>
      <c r="AB198" s="68">
        <v>16</v>
      </c>
      <c r="AC198" s="72">
        <f>(Z198+(AA198/AB198))*2.7</f>
        <v>7.2562500000000005</v>
      </c>
      <c r="AD198" s="73">
        <f>Y198*U198/(Y198+AC198)</f>
        <v>5209.5828906330325</v>
      </c>
      <c r="AE198" s="69">
        <f>(Y198+AC198)/(8*(W198/X198)+8*0.84375*(Z198+AA198/AB198))</f>
        <v>0.39662871707731517</v>
      </c>
      <c r="AF198" s="74">
        <f>AD198*AE198</f>
        <v>2066.2701784197106</v>
      </c>
      <c r="AG198" t="s">
        <v>285</v>
      </c>
      <c r="AH198" s="71">
        <v>24</v>
      </c>
      <c r="AI198" s="71">
        <v>16</v>
      </c>
      <c r="AJ198" s="2">
        <f>(AF198*(AH198/AI198)/16)*J198/1000</f>
        <v>0.19371282922684788</v>
      </c>
      <c r="AK198" t="s">
        <v>267</v>
      </c>
    </row>
    <row r="199" spans="10:38" ht="12.75">
      <c r="J199" s="6"/>
      <c r="K199" s="6"/>
      <c r="L199" s="50"/>
      <c r="M199" s="51"/>
      <c r="N199" s="52"/>
      <c r="O199" s="53"/>
      <c r="P199" s="50"/>
      <c r="Q199" s="54"/>
      <c r="R199" s="55"/>
      <c r="S199" s="55"/>
      <c r="T199" s="55"/>
      <c r="U199" s="56"/>
      <c r="V199" s="55"/>
      <c r="W199" s="9"/>
      <c r="Y199" s="9"/>
      <c r="Z199" s="9"/>
      <c r="AA199" s="9"/>
      <c r="AC199" s="9"/>
      <c r="AD199" s="57"/>
      <c r="AE199" s="9"/>
      <c r="AF199" s="58"/>
      <c r="AH199" s="71"/>
      <c r="AI199" s="71"/>
      <c r="AL199" s="75"/>
    </row>
    <row r="200" spans="5:33" ht="12.75">
      <c r="E200" s="49" t="s">
        <v>415</v>
      </c>
      <c r="L200" s="50"/>
      <c r="M200" s="51"/>
      <c r="N200" s="52"/>
      <c r="O200" s="53"/>
      <c r="P200" s="50"/>
      <c r="Q200" s="54"/>
      <c r="R200" s="55"/>
      <c r="S200" s="55"/>
      <c r="T200" s="55"/>
      <c r="U200" s="56"/>
      <c r="V200" s="55"/>
      <c r="W200" s="9"/>
      <c r="Y200" s="9"/>
      <c r="Z200" s="9"/>
      <c r="AA200" s="9"/>
      <c r="AC200" s="9"/>
      <c r="AD200" s="57"/>
      <c r="AE200" s="9"/>
      <c r="AF200" s="58"/>
      <c r="AG200" s="49" t="str">
        <f>E200</f>
        <v>VV formula  - 16 pills, 1 taken every day, either by itself or in VKD or KBA</v>
      </c>
    </row>
    <row r="201" spans="5:33" ht="12.75">
      <c r="E201" s="92" t="s">
        <v>416</v>
      </c>
      <c r="L201" s="50"/>
      <c r="M201" s="51"/>
      <c r="N201" s="52"/>
      <c r="O201" s="53"/>
      <c r="P201" s="50"/>
      <c r="Q201" s="54"/>
      <c r="R201" s="55"/>
      <c r="S201" s="55"/>
      <c r="T201" s="55"/>
      <c r="U201" s="56"/>
      <c r="V201" s="55"/>
      <c r="W201" s="9"/>
      <c r="Y201" s="9"/>
      <c r="Z201" s="9"/>
      <c r="AA201" s="9"/>
      <c r="AC201" s="9"/>
      <c r="AD201" s="57"/>
      <c r="AE201" s="9"/>
      <c r="AF201" s="58"/>
      <c r="AG201" s="92" t="s">
        <v>416</v>
      </c>
    </row>
    <row r="202" spans="1:33" ht="12.75">
      <c r="A202" s="1" t="s">
        <v>385</v>
      </c>
      <c r="C202" s="98" t="s">
        <v>405</v>
      </c>
      <c r="D202" t="s">
        <v>41</v>
      </c>
      <c r="E202" t="s">
        <v>387</v>
      </c>
      <c r="F202" t="s">
        <v>417</v>
      </c>
      <c r="L202" s="50"/>
      <c r="M202" s="51"/>
      <c r="N202" s="52"/>
      <c r="O202" s="53"/>
      <c r="P202" s="50"/>
      <c r="Q202" s="54"/>
      <c r="R202" s="55"/>
      <c r="S202" s="55"/>
      <c r="T202" s="55"/>
      <c r="U202" s="56"/>
      <c r="V202" s="55"/>
      <c r="W202" s="9"/>
      <c r="Y202" s="9"/>
      <c r="Z202" s="9"/>
      <c r="AA202" s="9"/>
      <c r="AC202" s="9"/>
      <c r="AD202" s="57"/>
      <c r="AE202" s="9"/>
      <c r="AF202" s="58"/>
      <c r="AG202" s="92"/>
    </row>
    <row r="203" spans="1:33" ht="12.75">
      <c r="A203" s="1" t="s">
        <v>356</v>
      </c>
      <c r="C203" s="82">
        <v>7.60</v>
      </c>
      <c r="D203" t="s">
        <v>176</v>
      </c>
      <c r="E203" t="s">
        <v>357</v>
      </c>
      <c r="F203" t="s">
        <v>406</v>
      </c>
      <c r="L203" s="50"/>
      <c r="M203" s="51"/>
      <c r="N203" s="52"/>
      <c r="O203" s="53"/>
      <c r="P203" s="50"/>
      <c r="Q203" s="54"/>
      <c r="R203" s="55"/>
      <c r="S203" s="55"/>
      <c r="T203" s="55"/>
      <c r="U203" s="56"/>
      <c r="V203" s="55"/>
      <c r="W203" s="9"/>
      <c r="Y203" s="9"/>
      <c r="Z203" s="9"/>
      <c r="AA203" s="9"/>
      <c r="AC203" s="9"/>
      <c r="AD203" s="57"/>
      <c r="AE203" s="9"/>
      <c r="AF203" s="58"/>
      <c r="AG203" s="92"/>
    </row>
    <row r="204" spans="3:38" ht="13.4" customHeight="1">
      <c r="C204" s="8">
        <f>AJ204</f>
        <v>0.33521923620933519</v>
      </c>
      <c r="D204" t="str">
        <f>AK204</f>
        <v>mg</v>
      </c>
      <c r="E204" t="s">
        <v>307</v>
      </c>
      <c r="H204">
        <v>1</v>
      </c>
      <c r="I204">
        <v>1</v>
      </c>
      <c r="J204" s="6">
        <f>H204/I204</f>
        <v>1</v>
      </c>
      <c r="K204" s="6"/>
      <c r="L204" s="60">
        <v>1</v>
      </c>
      <c r="M204" s="61">
        <v>0</v>
      </c>
      <c r="N204" s="52">
        <f>M204*2.68</f>
        <v>0</v>
      </c>
      <c r="O204" s="62">
        <f>(L204*1000)/(N204+L204)</f>
        <v>1000</v>
      </c>
      <c r="P204" s="63">
        <v>0.47400000000000003</v>
      </c>
      <c r="Q204" s="61">
        <v>1</v>
      </c>
      <c r="R204" s="64">
        <f>Q204*P204</f>
        <v>0.47400000000000003</v>
      </c>
      <c r="S204" s="61">
        <v>0</v>
      </c>
      <c r="T204" s="65">
        <f>S204*2.68</f>
        <v>0</v>
      </c>
      <c r="U204" s="56">
        <f>1000*(R204)*O204/((R204)+T204)</f>
        <v>1000000</v>
      </c>
      <c r="V204" s="66">
        <f>(R204+T204)/((S204*6.7)+(Q204))</f>
        <v>0.47400000000000003</v>
      </c>
      <c r="W204" s="67">
        <v>0.50</v>
      </c>
      <c r="X204" s="68">
        <v>8</v>
      </c>
      <c r="Y204" s="69">
        <f>(W204/X204)*8*R204</f>
        <v>0.23700000000000002</v>
      </c>
      <c r="Z204" s="70">
        <v>1</v>
      </c>
      <c r="AA204" s="71">
        <v>9</v>
      </c>
      <c r="AB204" s="68">
        <v>16</v>
      </c>
      <c r="AC204" s="72">
        <f>(Z204+(AA204/AB204))*2.7</f>
        <v>4.21875</v>
      </c>
      <c r="AD204" s="73">
        <f>Y204*U204/(Y204+AC204)</f>
        <v>53189.698703921902</v>
      </c>
      <c r="AE204" s="69">
        <f>(Y204+AC204)/(8*(W204/X204)+8*0.84375*(Z204+AA204/AB204))</f>
        <v>0.40334936350777928</v>
      </c>
      <c r="AF204" s="74">
        <f>AD204*AE204</f>
        <v>21454.031117397451</v>
      </c>
      <c r="AG204" t="s">
        <v>307</v>
      </c>
      <c r="AH204" s="71">
        <v>4</v>
      </c>
      <c r="AI204" s="71">
        <v>16</v>
      </c>
      <c r="AJ204" s="2">
        <f>(AF204*(AH204/AI204)/16)*J204/1000</f>
        <v>0.33521923620933519</v>
      </c>
      <c r="AK204" t="s">
        <v>267</v>
      </c>
      <c r="AL204" s="75"/>
    </row>
    <row r="205" spans="3:38" ht="12.75">
      <c r="C205" s="94">
        <f>AJ205</f>
        <v>0.95927601809954743</v>
      </c>
      <c r="D205" t="str">
        <f>AK205</f>
        <v>mg</v>
      </c>
      <c r="E205" t="s">
        <v>304</v>
      </c>
      <c r="H205">
        <v>1</v>
      </c>
      <c r="I205">
        <v>1</v>
      </c>
      <c r="J205" s="6">
        <f>H205/I205</f>
        <v>1</v>
      </c>
      <c r="K205" s="6"/>
      <c r="L205" s="60">
        <v>1</v>
      </c>
      <c r="M205" s="61">
        <v>0</v>
      </c>
      <c r="N205" s="52">
        <f>M205*2.68</f>
        <v>0</v>
      </c>
      <c r="O205" s="62">
        <f>(L205*1000)/(N205+L205)</f>
        <v>1000</v>
      </c>
      <c r="P205" s="63">
        <v>0.42399999999999999</v>
      </c>
      <c r="Q205" s="61">
        <v>1</v>
      </c>
      <c r="R205" s="64">
        <f>Q205*P205</f>
        <v>0.42399999999999999</v>
      </c>
      <c r="S205" s="61">
        <v>0</v>
      </c>
      <c r="T205" s="65">
        <f>S205*2.68</f>
        <v>0</v>
      </c>
      <c r="U205" s="56">
        <f>1000*(R205)*O205/((R205)+T205)</f>
        <v>1000000</v>
      </c>
      <c r="V205" s="66">
        <f>(R205+T205)/((S205*6.7)+(Q205))</f>
        <v>0.42399999999999999</v>
      </c>
      <c r="W205" s="67">
        <v>1</v>
      </c>
      <c r="X205" s="68">
        <v>8</v>
      </c>
      <c r="Y205" s="69">
        <f>(W205/X205)*8*R205</f>
        <v>0.42399999999999999</v>
      </c>
      <c r="Z205" s="70">
        <v>0</v>
      </c>
      <c r="AA205" s="71">
        <v>14</v>
      </c>
      <c r="AB205" s="68">
        <v>16</v>
      </c>
      <c r="AC205" s="72">
        <f>(Z205+(AA205/AB205))*2.7</f>
        <v>2.3625000000000003</v>
      </c>
      <c r="AD205" s="73">
        <f>Y205*U205/(Y205+AC205)</f>
        <v>152162.21065853219</v>
      </c>
      <c r="AE205" s="69">
        <f>(Y205+AC205)/(8*(W205/X205)+8*0.84375*(Z205+AA205/AB205))</f>
        <v>0.40347511312217194</v>
      </c>
      <c r="AF205" s="74">
        <f>AD205*AE205</f>
        <v>61393.665158371034</v>
      </c>
      <c r="AG205" t="s">
        <v>304</v>
      </c>
      <c r="AH205" s="71">
        <v>4</v>
      </c>
      <c r="AI205" s="71">
        <v>16</v>
      </c>
      <c r="AJ205" s="2">
        <f>(AF205*(AH205/AI205)/16)*J205/1000</f>
        <v>0.95927601809954743</v>
      </c>
      <c r="AK205" t="s">
        <v>267</v>
      </c>
      <c r="AL205" s="75"/>
    </row>
    <row r="206" spans="3:38" ht="12.75">
      <c r="C206" s="94">
        <f>AJ206</f>
        <v>1.1597122302158274</v>
      </c>
      <c r="D206" t="str">
        <f>AK206</f>
        <v>mg</v>
      </c>
      <c r="E206" t="s">
        <v>293</v>
      </c>
      <c r="H206">
        <v>1</v>
      </c>
      <c r="I206">
        <v>1</v>
      </c>
      <c r="J206" s="6">
        <f>H206/I206</f>
        <v>1</v>
      </c>
      <c r="K206" s="6"/>
      <c r="L206" s="60">
        <v>1</v>
      </c>
      <c r="M206" s="61">
        <v>0</v>
      </c>
      <c r="N206" s="52">
        <f>M206*2.68</f>
        <v>0</v>
      </c>
      <c r="O206" s="62">
        <f>(L206*1000)/(N206+L206)</f>
        <v>1000</v>
      </c>
      <c r="P206" s="63">
        <v>0.40300000000000002</v>
      </c>
      <c r="Q206" s="61">
        <v>1</v>
      </c>
      <c r="R206" s="64">
        <f>Q206*P206</f>
        <v>0.40300000000000002</v>
      </c>
      <c r="S206" s="61">
        <v>0</v>
      </c>
      <c r="T206" s="65">
        <f>S206*2.68</f>
        <v>0</v>
      </c>
      <c r="U206" s="56">
        <f>1000*(R206)*O206/((R206)+T206)</f>
        <v>999999.99999999988</v>
      </c>
      <c r="V206" s="66">
        <f>(R206+T206)/((S206*6.7)+(Q206))</f>
        <v>0.40300000000000002</v>
      </c>
      <c r="W206" s="67">
        <v>2</v>
      </c>
      <c r="X206" s="68">
        <v>8</v>
      </c>
      <c r="Y206" s="69">
        <f>(W206/X206)*8*R206</f>
        <v>0.80600000000000005</v>
      </c>
      <c r="Z206" s="70">
        <v>1</v>
      </c>
      <c r="AA206" s="71">
        <v>5</v>
      </c>
      <c r="AB206" s="68">
        <v>16</v>
      </c>
      <c r="AC206" s="72">
        <f>(Z206+(AA206/AB206))*2.7</f>
        <v>3.5437500000000002</v>
      </c>
      <c r="AD206" s="73">
        <f>Y206*U206/(Y206+AC206)</f>
        <v>185298.00563250762</v>
      </c>
      <c r="AE206" s="69">
        <f>(Y206+AC206)/(8*(W206/X206)+8*0.84375*(Z206+AA206/AB206))</f>
        <v>0.40055251798561148</v>
      </c>
      <c r="AF206" s="74">
        <f>AD206*AE206</f>
        <v>74221.582733812946</v>
      </c>
      <c r="AG206" t="s">
        <v>293</v>
      </c>
      <c r="AH206" s="71">
        <v>4</v>
      </c>
      <c r="AI206" s="71">
        <v>16</v>
      </c>
      <c r="AJ206" s="2">
        <f>(AF206*(AH206/AI206)/16)*J206/1000</f>
        <v>1.1597122302158274</v>
      </c>
      <c r="AK206" t="s">
        <v>267</v>
      </c>
      <c r="AL206" s="75"/>
    </row>
    <row r="207" spans="3:38" ht="12.75">
      <c r="C207" s="93">
        <f>AJ207</f>
        <v>0.79304635761589393</v>
      </c>
      <c r="D207" t="str">
        <f>AK207</f>
        <v>mg</v>
      </c>
      <c r="E207" t="s">
        <v>302</v>
      </c>
      <c r="H207">
        <v>1</v>
      </c>
      <c r="I207">
        <v>1</v>
      </c>
      <c r="J207" s="6">
        <f>H207/I207</f>
        <v>1</v>
      </c>
      <c r="K207" s="6"/>
      <c r="L207" s="60">
        <v>1</v>
      </c>
      <c r="M207" s="61">
        <v>0</v>
      </c>
      <c r="N207" s="52">
        <f>M207*2.68</f>
        <v>0</v>
      </c>
      <c r="O207" s="62">
        <f>(L207*1000)/(N207+L207)</f>
        <v>1000</v>
      </c>
      <c r="P207" s="63">
        <v>0.47900000000000004</v>
      </c>
      <c r="Q207" s="61">
        <v>1</v>
      </c>
      <c r="R207" s="64">
        <f>Q207*P207</f>
        <v>0.47900000000000004</v>
      </c>
      <c r="S207" s="61">
        <v>0</v>
      </c>
      <c r="T207" s="65">
        <f>S207*2.68</f>
        <v>0</v>
      </c>
      <c r="U207" s="56">
        <f>1000*(R207)*O207/((R207)+T207)</f>
        <v>1000000</v>
      </c>
      <c r="V207" s="66">
        <f>(R207+T207)/((S207*6.7)+(Q207))</f>
        <v>0.47900000000000004</v>
      </c>
      <c r="W207" s="67">
        <v>1</v>
      </c>
      <c r="X207" s="68">
        <v>8</v>
      </c>
      <c r="Y207" s="69">
        <f>(W207/X207)*8*R207</f>
        <v>0.47900000000000004</v>
      </c>
      <c r="Z207" s="70">
        <v>1</v>
      </c>
      <c r="AA207" s="71">
        <v>4</v>
      </c>
      <c r="AB207" s="68">
        <v>16</v>
      </c>
      <c r="AC207" s="72">
        <f>(Z207+(AA207/AB207))*2.7</f>
        <v>3.375</v>
      </c>
      <c r="AD207" s="73">
        <f>Y207*U207/(Y207+AC207)</f>
        <v>124286.45563051377</v>
      </c>
      <c r="AE207" s="69">
        <f>(Y207+AC207)/(8*(W207/X207)+8*0.84375*(Z207+AA207/AB207))</f>
        <v>0.40837086092715225</v>
      </c>
      <c r="AF207" s="74">
        <f>AD207*AE207</f>
        <v>50754.966887417213</v>
      </c>
      <c r="AG207" t="s">
        <v>302</v>
      </c>
      <c r="AH207" s="71">
        <v>4</v>
      </c>
      <c r="AI207" s="71">
        <v>16</v>
      </c>
      <c r="AJ207" s="2">
        <f>(AF207*(AH207/AI207)/16)*J207/1000</f>
        <v>0.79304635761589393</v>
      </c>
      <c r="AK207" t="s">
        <v>267</v>
      </c>
      <c r="AL207" s="75"/>
    </row>
    <row r="208" spans="3:38" ht="12.75">
      <c r="C208" s="93">
        <f>AJ208</f>
        <v>0.842036553524804</v>
      </c>
      <c r="D208" t="str">
        <f>AK208</f>
        <v>mg</v>
      </c>
      <c r="E208" t="s">
        <v>284</v>
      </c>
      <c r="H208">
        <v>1</v>
      </c>
      <c r="I208">
        <v>1</v>
      </c>
      <c r="J208" s="6">
        <f>H208/I208</f>
        <v>1</v>
      </c>
      <c r="K208" s="6"/>
      <c r="L208" s="60">
        <v>1</v>
      </c>
      <c r="M208" s="61">
        <v>0</v>
      </c>
      <c r="N208" s="52">
        <f>M208*2.68</f>
        <v>0</v>
      </c>
      <c r="O208" s="62">
        <f>(L208*1000)/(N208+L208)</f>
        <v>1000</v>
      </c>
      <c r="P208" s="63">
        <v>0.64500000000000002</v>
      </c>
      <c r="Q208" s="61">
        <v>1</v>
      </c>
      <c r="R208" s="64">
        <f>Q208*P208</f>
        <v>0.64500000000000002</v>
      </c>
      <c r="S208" s="61">
        <v>0</v>
      </c>
      <c r="T208" s="65">
        <f>S208*2.68</f>
        <v>0</v>
      </c>
      <c r="U208" s="56">
        <f>1000*(R208)*O208/((R208)+T208)</f>
        <v>1000000</v>
      </c>
      <c r="V208" s="66">
        <f>(R208+T208)/((S208*6.7)+(Q208))</f>
        <v>0.64500000000000002</v>
      </c>
      <c r="W208" s="67">
        <v>1</v>
      </c>
      <c r="X208" s="68">
        <v>8</v>
      </c>
      <c r="Y208" s="69">
        <f>(W208/X208)*8*R208</f>
        <v>0.64500000000000002</v>
      </c>
      <c r="Z208" s="70">
        <v>1</v>
      </c>
      <c r="AA208" s="71">
        <v>10</v>
      </c>
      <c r="AB208" s="68">
        <v>16</v>
      </c>
      <c r="AC208" s="72">
        <f>(Z208+(AA208/AB208))*2.7</f>
        <v>4.3875000000000002</v>
      </c>
      <c r="AD208" s="73">
        <f>Y208*U208/(Y208+AC208)</f>
        <v>128166.91505216094</v>
      </c>
      <c r="AE208" s="69">
        <f>(Y208+AC208)/(8*(W208/X208)+8*0.84375*(Z208+AA208/AB208))</f>
        <v>0.42046997389033941</v>
      </c>
      <c r="AF208" s="74">
        <f>AD208*AE208</f>
        <v>53890.339425587459</v>
      </c>
      <c r="AG208" t="s">
        <v>284</v>
      </c>
      <c r="AH208" s="71">
        <v>4</v>
      </c>
      <c r="AI208" s="71">
        <v>16</v>
      </c>
      <c r="AJ208" s="2">
        <f>(AF208*(AH208/AI208)/16)*J208/1000</f>
        <v>0.842036553524804</v>
      </c>
      <c r="AK208" t="s">
        <v>267</v>
      </c>
      <c r="AL208" s="75"/>
    </row>
    <row r="209" spans="3:38" ht="12.75">
      <c r="C209" s="8">
        <f>AJ209</f>
        <v>0.2826315789473684</v>
      </c>
      <c r="D209" t="str">
        <f>AK209</f>
        <v>mg</v>
      </c>
      <c r="E209" t="s">
        <v>418</v>
      </c>
      <c r="H209">
        <v>1</v>
      </c>
      <c r="I209">
        <v>1</v>
      </c>
      <c r="J209" s="6">
        <f>H209/I209</f>
        <v>1</v>
      </c>
      <c r="K209" s="6"/>
      <c r="L209" s="60">
        <v>1</v>
      </c>
      <c r="M209" s="61">
        <v>0</v>
      </c>
      <c r="N209" s="52">
        <f>M209*2.68</f>
        <v>0</v>
      </c>
      <c r="O209" s="62">
        <f>(L209*1000)/(N209+L209)</f>
        <v>1000</v>
      </c>
      <c r="P209" s="63">
        <v>0.53700000000000003</v>
      </c>
      <c r="Q209" s="61">
        <v>1</v>
      </c>
      <c r="R209" s="64">
        <f>Q209*P209</f>
        <v>0.53700000000000003</v>
      </c>
      <c r="S209" s="61">
        <v>0</v>
      </c>
      <c r="T209" s="65">
        <f>S209*2.68</f>
        <v>0</v>
      </c>
      <c r="U209" s="56">
        <f>1000*(R209)*O209/((R209)+T209)</f>
        <v>999999.99999999988</v>
      </c>
      <c r="V209" s="66">
        <f>(R209+T209)/((S209*6.7)+(Q209))</f>
        <v>0.53700000000000003</v>
      </c>
      <c r="W209" s="67">
        <v>0.50</v>
      </c>
      <c r="X209" s="68">
        <v>8</v>
      </c>
      <c r="Y209" s="69">
        <f>(W209/X209)*8*R209</f>
        <v>0.26850000000000002</v>
      </c>
      <c r="Z209" s="70">
        <v>2</v>
      </c>
      <c r="AA209" s="71">
        <v>2</v>
      </c>
      <c r="AB209" s="68">
        <v>16</v>
      </c>
      <c r="AC209" s="72">
        <f>(Z209+(AA209/AB209))*2.7</f>
        <v>5.7375000000000007</v>
      </c>
      <c r="AD209" s="73">
        <f>Y209*U209/(Y209+AC209)</f>
        <v>44705.294705294698</v>
      </c>
      <c r="AE209" s="69">
        <f>(Y209+AC209)/(8*(W209/X209)+8*0.84375*(Z209+AA209/AB209))</f>
        <v>0.4046147368421053</v>
      </c>
      <c r="AF209" s="74">
        <f>AD209*AE209</f>
        <v>18088.421052631576</v>
      </c>
      <c r="AG209" t="s">
        <v>419</v>
      </c>
      <c r="AH209" s="71">
        <v>4</v>
      </c>
      <c r="AI209" s="71">
        <v>16</v>
      </c>
      <c r="AJ209" s="2">
        <f>(AF209*(AH209/AI209)/16)*J209/1000</f>
        <v>0.2826315789473684</v>
      </c>
      <c r="AK209" t="s">
        <v>267</v>
      </c>
      <c r="AL209" s="75"/>
    </row>
    <row r="210" spans="3:38" ht="12.75">
      <c r="C210" s="8">
        <f>AJ210</f>
        <v>0.24590163934426229</v>
      </c>
      <c r="D210" t="str">
        <f>AK210</f>
        <v>mg</v>
      </c>
      <c r="E210" t="s">
        <v>280</v>
      </c>
      <c r="H210">
        <v>1</v>
      </c>
      <c r="I210">
        <v>1</v>
      </c>
      <c r="J210" s="6">
        <f>H210/I210</f>
        <v>1</v>
      </c>
      <c r="K210" s="6"/>
      <c r="L210" s="60">
        <v>1</v>
      </c>
      <c r="M210" s="61">
        <v>0</v>
      </c>
      <c r="N210" s="52">
        <f>M210*2.68</f>
        <v>0</v>
      </c>
      <c r="O210" s="62">
        <f>(L210*1000)/(N210+L210)</f>
        <v>1000</v>
      </c>
      <c r="P210" s="63">
        <v>0.60000000000000009</v>
      </c>
      <c r="Q210" s="61">
        <v>1</v>
      </c>
      <c r="R210" s="64">
        <f>Q210*P210</f>
        <v>0.60000000000000009</v>
      </c>
      <c r="S210" s="61">
        <v>0</v>
      </c>
      <c r="T210" s="65">
        <f>S210*2.68</f>
        <v>0</v>
      </c>
      <c r="U210" s="56">
        <f>1000*(R210)*O210/((R210)+T210)</f>
        <v>1000000</v>
      </c>
      <c r="V210" s="66">
        <f>(R210+T210)/((S210*6.7)+(Q210))</f>
        <v>0.60000000000000009</v>
      </c>
      <c r="W210" s="67">
        <v>0.25</v>
      </c>
      <c r="X210" s="68">
        <v>8</v>
      </c>
      <c r="Y210" s="69">
        <f>(W210/X210)*8*R210</f>
        <v>0.15000000000000002</v>
      </c>
      <c r="Z210" s="70">
        <v>1</v>
      </c>
      <c r="AA210" s="71">
        <v>6</v>
      </c>
      <c r="AB210" s="68">
        <v>16</v>
      </c>
      <c r="AC210" s="72">
        <f>(Z210+(AA210/AB210))*2.7</f>
        <v>3.7125000000000004</v>
      </c>
      <c r="AD210" s="73">
        <f>Y210*U210/(Y210+AC210)</f>
        <v>38834.951456310686</v>
      </c>
      <c r="AE210" s="69">
        <f>(Y210+AC210)/(8*(W210/X210)+8*0.84375*(Z210+AA210/AB210))</f>
        <v>0.40524590163934421</v>
      </c>
      <c r="AF210" s="74">
        <f>AD210*AE210</f>
        <v>15737.704918032787</v>
      </c>
      <c r="AG210" t="s">
        <v>280</v>
      </c>
      <c r="AH210" s="71">
        <v>4</v>
      </c>
      <c r="AI210" s="71">
        <v>16</v>
      </c>
      <c r="AJ210" s="2">
        <f>(AF210*(AH210/AI210)/16)*J210/1000</f>
        <v>0.24590163934426229</v>
      </c>
      <c r="AK210" t="s">
        <v>267</v>
      </c>
      <c r="AL210" s="75"/>
    </row>
    <row r="211" spans="3:38" ht="12.75">
      <c r="C211" s="8">
        <f>AJ211</f>
        <v>0.30245022970903518</v>
      </c>
      <c r="D211" t="str">
        <f>AK211</f>
        <v>mg</v>
      </c>
      <c r="E211" t="s">
        <v>281</v>
      </c>
      <c r="H211">
        <v>1</v>
      </c>
      <c r="I211">
        <v>1</v>
      </c>
      <c r="J211" s="6">
        <f>H211/I211</f>
        <v>1</v>
      </c>
      <c r="K211" s="6"/>
      <c r="L211" s="60">
        <v>1</v>
      </c>
      <c r="M211" s="61">
        <v>0</v>
      </c>
      <c r="N211" s="52">
        <f>M211*2.68</f>
        <v>0</v>
      </c>
      <c r="O211" s="62">
        <f>(L211*1000)/(N211+L211)</f>
        <v>1000</v>
      </c>
      <c r="P211" s="63">
        <v>0.39500000000000002</v>
      </c>
      <c r="Q211" s="61">
        <v>1</v>
      </c>
      <c r="R211" s="64">
        <f>Q211*P211</f>
        <v>0.39500000000000002</v>
      </c>
      <c r="S211" s="61">
        <v>0</v>
      </c>
      <c r="T211" s="65">
        <f>S211*2.68</f>
        <v>0</v>
      </c>
      <c r="U211" s="56">
        <f>1000*(R211)*O211/((R211)+T211)</f>
        <v>1000000</v>
      </c>
      <c r="V211" s="66">
        <f>(R211+T211)/((S211*6.7)+(Q211))</f>
        <v>0.39500000000000002</v>
      </c>
      <c r="W211" s="67">
        <v>0.50</v>
      </c>
      <c r="X211" s="68">
        <v>8</v>
      </c>
      <c r="Y211" s="69">
        <f>(W211/X211)*8*R211</f>
        <v>0.19750000000000001</v>
      </c>
      <c r="Z211" s="70">
        <v>1</v>
      </c>
      <c r="AA211" s="71">
        <v>7</v>
      </c>
      <c r="AB211" s="68">
        <v>16</v>
      </c>
      <c r="AC211" s="72">
        <f>(Z211+(AA211/AB211))*2.7</f>
        <v>3.8812500000000001</v>
      </c>
      <c r="AD211" s="73">
        <f>Y211*U211/(Y211+AC211)</f>
        <v>48421.69782408826</v>
      </c>
      <c r="AE211" s="69">
        <f>(Y211+AC211)/(8*(W211/X211)+8*0.84375*(Z211+AA211/AB211))</f>
        <v>0.39975497702909646</v>
      </c>
      <c r="AF211" s="74">
        <f>AD211*AE211</f>
        <v>19356.814701378251</v>
      </c>
      <c r="AG211" t="s">
        <v>281</v>
      </c>
      <c r="AH211" s="71">
        <v>4</v>
      </c>
      <c r="AI211" s="71">
        <v>16</v>
      </c>
      <c r="AJ211" s="2">
        <f>(AF211*(AH211/AI211)/16)*J211/1000</f>
        <v>0.30245022970903518</v>
      </c>
      <c r="AK211" t="s">
        <v>267</v>
      </c>
      <c r="AL211" s="75"/>
    </row>
    <row r="212" spans="3:38" ht="12.75">
      <c r="C212" s="94">
        <f>AJ212</f>
        <v>1.0747422680412369</v>
      </c>
      <c r="D212" t="str">
        <f>AK212</f>
        <v>mg</v>
      </c>
      <c r="E212" t="s">
        <v>319</v>
      </c>
      <c r="H212">
        <v>1</v>
      </c>
      <c r="I212">
        <v>1</v>
      </c>
      <c r="J212" s="6">
        <f>H212/I212</f>
        <v>1</v>
      </c>
      <c r="K212" s="6"/>
      <c r="L212" s="60">
        <v>1</v>
      </c>
      <c r="M212" s="61">
        <v>0</v>
      </c>
      <c r="N212" s="52">
        <f>M212*2.68</f>
        <v>0</v>
      </c>
      <c r="O212" s="62">
        <f>(L212*1000)/(N212+L212)</f>
        <v>1000</v>
      </c>
      <c r="P212" s="63">
        <v>0.41699999999999998</v>
      </c>
      <c r="Q212" s="61">
        <v>1</v>
      </c>
      <c r="R212" s="64">
        <f>Q212*P212</f>
        <v>0.41699999999999998</v>
      </c>
      <c r="S212" s="61">
        <v>0</v>
      </c>
      <c r="T212" s="65">
        <f>S212*2.68</f>
        <v>0</v>
      </c>
      <c r="U212" s="56">
        <f>1000*(R212)*O212/((R212)+T212)</f>
        <v>1000000</v>
      </c>
      <c r="V212" s="66">
        <f>(R212+T212)/((S212*6.7)+(Q212))</f>
        <v>0.41699999999999998</v>
      </c>
      <c r="W212" s="67">
        <v>1</v>
      </c>
      <c r="X212" s="68">
        <v>8</v>
      </c>
      <c r="Y212" s="69">
        <f>(W212/X212)*8*R212</f>
        <v>0.41699999999999998</v>
      </c>
      <c r="Z212" s="70">
        <v>0</v>
      </c>
      <c r="AA212" s="71">
        <v>12</v>
      </c>
      <c r="AB212" s="68">
        <v>16</v>
      </c>
      <c r="AC212" s="72">
        <f>(Z212+(AA212/AB212))*2.7</f>
        <v>2.0250000000000004</v>
      </c>
      <c r="AD212" s="73">
        <f>Y212*U212/(Y212+AC212)</f>
        <v>170761.67076167074</v>
      </c>
      <c r="AE212" s="69">
        <f>(Y212+AC212)/(8*(W212/X212)+8*0.84375*(Z212+AA212/AB212))</f>
        <v>0.40280412371134017</v>
      </c>
      <c r="AF212" s="74">
        <f>AD212*AE212</f>
        <v>68783.505154639162</v>
      </c>
      <c r="AG212" t="s">
        <v>319</v>
      </c>
      <c r="AH212" s="71">
        <v>4</v>
      </c>
      <c r="AI212" s="71">
        <v>16</v>
      </c>
      <c r="AJ212" s="2">
        <f>(AF212*(AH212/AI212)/16)*J212/1000</f>
        <v>1.0747422680412369</v>
      </c>
      <c r="AK212" t="s">
        <v>267</v>
      </c>
      <c r="AL212" s="75"/>
    </row>
    <row r="213" spans="3:38" ht="12.75">
      <c r="C213" s="8">
        <f>AJ213</f>
        <v>0.39530456852791873</v>
      </c>
      <c r="D213" t="str">
        <f>AK213</f>
        <v>mg</v>
      </c>
      <c r="E213" t="s">
        <v>287</v>
      </c>
      <c r="H213">
        <v>1</v>
      </c>
      <c r="I213">
        <v>1</v>
      </c>
      <c r="J213" s="6">
        <f>H213/I213</f>
        <v>1</v>
      </c>
      <c r="K213" s="6"/>
      <c r="L213" s="60">
        <v>1</v>
      </c>
      <c r="M213" s="61">
        <v>0</v>
      </c>
      <c r="N213" s="52">
        <f>M213*2.68</f>
        <v>0</v>
      </c>
      <c r="O213" s="62">
        <f>(L213*1000)/(N213+L213)</f>
        <v>1000</v>
      </c>
      <c r="P213" s="63">
        <v>0.623</v>
      </c>
      <c r="Q213" s="61">
        <v>1</v>
      </c>
      <c r="R213" s="64">
        <f>Q213*P213</f>
        <v>0.623</v>
      </c>
      <c r="S213" s="61">
        <v>0</v>
      </c>
      <c r="T213" s="65">
        <f>S213*2.68</f>
        <v>0</v>
      </c>
      <c r="U213" s="56">
        <f>1000*(R213)*O213/((R213)+T213)</f>
        <v>1000000</v>
      </c>
      <c r="V213" s="66">
        <f>(R213+T213)/((S213*6.7)+(Q213))</f>
        <v>0.623</v>
      </c>
      <c r="W213" s="67">
        <v>0.50</v>
      </c>
      <c r="X213" s="68">
        <v>8</v>
      </c>
      <c r="Y213" s="69">
        <f>(W213/X213)*8*R213</f>
        <v>0.3115</v>
      </c>
      <c r="Z213" s="70">
        <v>1</v>
      </c>
      <c r="AA213" s="71">
        <v>12</v>
      </c>
      <c r="AB213" s="68">
        <v>16</v>
      </c>
      <c r="AC213" s="72">
        <f>(Z213+(AA213/AB213))*2.7</f>
        <v>4.7250000000000005</v>
      </c>
      <c r="AD213" s="73">
        <f>Y213*U213/(Y213+AC213)</f>
        <v>61848.505906879778</v>
      </c>
      <c r="AE213" s="69">
        <f>(Y213+AC213)/(8*(W213/X213)+8*0.84375*(Z213+AA213/AB213))</f>
        <v>0.40905583756345171</v>
      </c>
      <c r="AF213" s="74">
        <f>AD213*AE213</f>
        <v>25299.492385786798</v>
      </c>
      <c r="AG213" t="s">
        <v>287</v>
      </c>
      <c r="AH213" s="71">
        <v>4</v>
      </c>
      <c r="AI213" s="71">
        <v>16</v>
      </c>
      <c r="AJ213" s="2">
        <f>(AF213*(AH213/AI213)/16)*J213/1000</f>
        <v>0.39530456852791873</v>
      </c>
      <c r="AK213" t="s">
        <v>267</v>
      </c>
      <c r="AL213" s="75"/>
    </row>
    <row r="214" spans="3:38" ht="12.75">
      <c r="C214" s="94">
        <f>AJ214</f>
        <v>0.97737556561085959</v>
      </c>
      <c r="D214" t="str">
        <f>AK214</f>
        <v>mg</v>
      </c>
      <c r="E214" t="s">
        <v>306</v>
      </c>
      <c r="H214">
        <v>1</v>
      </c>
      <c r="I214">
        <v>1</v>
      </c>
      <c r="J214" s="6">
        <f>H214/I214</f>
        <v>1</v>
      </c>
      <c r="K214" s="6"/>
      <c r="L214" s="60">
        <v>1</v>
      </c>
      <c r="M214" s="61">
        <v>0</v>
      </c>
      <c r="N214" s="52">
        <f>M214*2.68</f>
        <v>0</v>
      </c>
      <c r="O214" s="62">
        <f>(L214*1000)/(N214+L214)</f>
        <v>1000</v>
      </c>
      <c r="P214" s="63">
        <v>0.432</v>
      </c>
      <c r="Q214" s="61">
        <v>1</v>
      </c>
      <c r="R214" s="64">
        <f>Q214*P214</f>
        <v>0.432</v>
      </c>
      <c r="S214" s="61">
        <v>0</v>
      </c>
      <c r="T214" s="65">
        <f>S214*2.68</f>
        <v>0</v>
      </c>
      <c r="U214" s="56">
        <f>1000*(R214)*O214/((R214)+T214)</f>
        <v>1000000</v>
      </c>
      <c r="V214" s="66">
        <f>(R214+T214)/((S214*6.7)+(Q214))</f>
        <v>0.432</v>
      </c>
      <c r="W214" s="67">
        <v>1</v>
      </c>
      <c r="X214" s="68">
        <v>8</v>
      </c>
      <c r="Y214" s="69">
        <f>(W214/X214)*8*R214</f>
        <v>0.432</v>
      </c>
      <c r="Z214" s="70">
        <v>0</v>
      </c>
      <c r="AA214" s="71">
        <v>14</v>
      </c>
      <c r="AB214" s="68">
        <v>16</v>
      </c>
      <c r="AC214" s="72">
        <f>(Z214+(AA214/AB214))*2.7</f>
        <v>2.3625000000000003</v>
      </c>
      <c r="AD214" s="73">
        <f>Y214*U214/(Y214+AC214)</f>
        <v>154589.37198067631</v>
      </c>
      <c r="AE214" s="69">
        <f>(Y214+AC214)/(8*(W214/X214)+8*0.84375*(Z214+AA214/AB214))</f>
        <v>0.40463348416289591</v>
      </c>
      <c r="AF214" s="74">
        <f>AD214*AE214</f>
        <v>62552.036199095011</v>
      </c>
      <c r="AG214" t="s">
        <v>306</v>
      </c>
      <c r="AH214" s="71">
        <v>4</v>
      </c>
      <c r="AI214" s="71">
        <v>16</v>
      </c>
      <c r="AJ214" s="2">
        <f>(AF214*(AH214/AI214)/16)*J214/1000</f>
        <v>0.97737556561085959</v>
      </c>
      <c r="AK214" t="s">
        <v>267</v>
      </c>
      <c r="AL214" s="75"/>
    </row>
    <row r="215" spans="3:38" ht="12.75">
      <c r="C215" s="94">
        <f>AJ215</f>
        <v>1.0592734225621416</v>
      </c>
      <c r="D215" t="str">
        <f>AK215</f>
        <v>mg</v>
      </c>
      <c r="E215" t="s">
        <v>300</v>
      </c>
      <c r="H215">
        <v>1</v>
      </c>
      <c r="I215">
        <v>1</v>
      </c>
      <c r="J215" s="6">
        <f>H215/I215</f>
        <v>1</v>
      </c>
      <c r="K215" s="6"/>
      <c r="L215" s="60">
        <v>1</v>
      </c>
      <c r="M215" s="61">
        <v>0</v>
      </c>
      <c r="N215" s="52">
        <f>M215*2.68</f>
        <v>0</v>
      </c>
      <c r="O215" s="62">
        <f>(L215*1000)/(N215+L215)</f>
        <v>1000</v>
      </c>
      <c r="P215" s="63">
        <v>0.55400000000000005</v>
      </c>
      <c r="Q215" s="61">
        <v>1</v>
      </c>
      <c r="R215" s="64">
        <f>Q215*P215</f>
        <v>0.55400000000000005</v>
      </c>
      <c r="S215" s="61">
        <v>0</v>
      </c>
      <c r="T215" s="65">
        <f>S215*2.68</f>
        <v>0</v>
      </c>
      <c r="U215" s="56">
        <f>1000*(R215)*O215/((R215)+T215)</f>
        <v>999999.99999999988</v>
      </c>
      <c r="V215" s="66">
        <f>(R215+T215)/((S215*6.7)+(Q215))</f>
        <v>0.55400000000000005</v>
      </c>
      <c r="W215" s="67">
        <v>1</v>
      </c>
      <c r="X215" s="68">
        <v>8</v>
      </c>
      <c r="Y215" s="69">
        <f>(W215/X215)*8*R215</f>
        <v>0.55400000000000005</v>
      </c>
      <c r="Z215" s="70">
        <v>1</v>
      </c>
      <c r="AA215" s="71">
        <v>1</v>
      </c>
      <c r="AB215" s="68">
        <v>16</v>
      </c>
      <c r="AC215" s="72">
        <f>(Z215+(AA215/AB215))*2.7</f>
        <v>2.8687500000000004</v>
      </c>
      <c r="AD215" s="73">
        <f>Y215*U215/(Y215+AC215)</f>
        <v>161858.1549923307</v>
      </c>
      <c r="AE215" s="69">
        <f>(Y215+AC215)/(8*(W215/X215)+8*0.84375*(Z215+AA215/AB215))</f>
        <v>0.41884512428298287</v>
      </c>
      <c r="AF215" s="74">
        <f>AD215*AE215</f>
        <v>67793.499043977063</v>
      </c>
      <c r="AG215" t="s">
        <v>300</v>
      </c>
      <c r="AH215" s="71">
        <v>4</v>
      </c>
      <c r="AI215" s="71">
        <v>16</v>
      </c>
      <c r="AJ215" s="2">
        <f>(AF215*(AH215/AI215)/16)*J215/1000</f>
        <v>1.0592734225621416</v>
      </c>
      <c r="AK215" t="s">
        <v>267</v>
      </c>
      <c r="AL215" s="75"/>
    </row>
    <row r="216" spans="3:38" ht="12.75">
      <c r="C216" s="94">
        <f>AJ216</f>
        <v>1.0412371134020615</v>
      </c>
      <c r="D216" t="str">
        <f>AK216</f>
        <v>mg</v>
      </c>
      <c r="E216" t="s">
        <v>382</v>
      </c>
      <c r="H216">
        <v>1</v>
      </c>
      <c r="I216">
        <v>1</v>
      </c>
      <c r="J216" s="6">
        <f>H216/I216</f>
        <v>1</v>
      </c>
      <c r="K216" s="6"/>
      <c r="L216" s="60">
        <v>1</v>
      </c>
      <c r="M216" s="61">
        <v>0</v>
      </c>
      <c r="N216" s="52">
        <f>M216*2.68</f>
        <v>0</v>
      </c>
      <c r="O216" s="62">
        <f>(L216*1000)/(N216+L216)</f>
        <v>1000</v>
      </c>
      <c r="P216" s="63">
        <v>0.40400000000000003</v>
      </c>
      <c r="Q216" s="61">
        <v>1</v>
      </c>
      <c r="R216" s="64">
        <f>Q216*P216</f>
        <v>0.40400000000000003</v>
      </c>
      <c r="S216" s="61">
        <v>0</v>
      </c>
      <c r="T216" s="65">
        <f>S216*2.68</f>
        <v>0</v>
      </c>
      <c r="U216" s="56">
        <f>1000*(R216)*O216/((R216)+T216)</f>
        <v>999999.99999999988</v>
      </c>
      <c r="V216" s="66">
        <f>(R216+T216)/((S216*6.7)+(Q216))</f>
        <v>0.40400000000000003</v>
      </c>
      <c r="W216" s="67">
        <v>1</v>
      </c>
      <c r="X216" s="68">
        <v>8</v>
      </c>
      <c r="Y216" s="69">
        <f>(W216/X216)*8*R216</f>
        <v>0.40400000000000003</v>
      </c>
      <c r="Z216" s="70">
        <v>0</v>
      </c>
      <c r="AA216" s="71">
        <v>12</v>
      </c>
      <c r="AB216" s="68">
        <v>16</v>
      </c>
      <c r="AC216" s="72">
        <f>(Z216+(AA216/AB216))*2.7</f>
        <v>2.0250000000000004</v>
      </c>
      <c r="AD216" s="73">
        <f>Y216*U216/(Y216+AC216)</f>
        <v>166323.58995471385</v>
      </c>
      <c r="AE216" s="69">
        <f>(Y216+AC216)/(8*(W216/X216)+8*0.84375*(Z216+AA216/AB216))</f>
        <v>0.40065979381443295</v>
      </c>
      <c r="AF216" s="74">
        <f>AD216*AE216</f>
        <v>66639.175257731942</v>
      </c>
      <c r="AG216" t="s">
        <v>382</v>
      </c>
      <c r="AH216" s="71">
        <v>4</v>
      </c>
      <c r="AI216" s="71">
        <v>16</v>
      </c>
      <c r="AJ216" s="2">
        <f>(AF216*(AH216/AI216)/16)*J216/1000</f>
        <v>1.0412371134020615</v>
      </c>
      <c r="AK216" t="s">
        <v>267</v>
      </c>
      <c r="AL216" s="75"/>
    </row>
    <row r="217" spans="3:38" ht="12.75">
      <c r="C217" s="93">
        <f>AJ217</f>
        <v>0.87747035573122512</v>
      </c>
      <c r="D217" t="str">
        <f>AK217</f>
        <v>mg</v>
      </c>
      <c r="E217" t="s">
        <v>420</v>
      </c>
      <c r="H217">
        <v>1</v>
      </c>
      <c r="I217">
        <v>1</v>
      </c>
      <c r="J217" s="6">
        <f>H217/I217</f>
        <v>1</v>
      </c>
      <c r="K217" s="6"/>
      <c r="L217" s="60">
        <v>1</v>
      </c>
      <c r="M217" s="61">
        <v>0</v>
      </c>
      <c r="N217" s="52">
        <f>M217*2.68</f>
        <v>0</v>
      </c>
      <c r="O217" s="62">
        <f>(L217*1000)/(N217+L217)</f>
        <v>1000</v>
      </c>
      <c r="P217" s="63">
        <v>0.222</v>
      </c>
      <c r="Q217" s="61">
        <v>1</v>
      </c>
      <c r="R217" s="64">
        <f>Q217*P217</f>
        <v>0.222</v>
      </c>
      <c r="S217" s="61">
        <v>0</v>
      </c>
      <c r="T217" s="65">
        <f>S217*2.68</f>
        <v>0</v>
      </c>
      <c r="U217" s="56">
        <f>1000*(R217)*O217/((R217)+T217)</f>
        <v>1000000</v>
      </c>
      <c r="V217" s="66">
        <f>(R217+T217)/((S217*6.7)+(Q217))</f>
        <v>0.222</v>
      </c>
      <c r="W217" s="67">
        <v>2</v>
      </c>
      <c r="X217" s="68">
        <v>8</v>
      </c>
      <c r="Y217" s="69">
        <f>(W217/X217)*8*R217</f>
        <v>0.44400000000000001</v>
      </c>
      <c r="Z217" s="70">
        <v>0</v>
      </c>
      <c r="AA217" s="71">
        <v>14</v>
      </c>
      <c r="AB217" s="68">
        <v>16</v>
      </c>
      <c r="AC217" s="72">
        <f>(Z217+(AA217/AB217))*2.7</f>
        <v>2.3625000000000003</v>
      </c>
      <c r="AD217" s="73">
        <f>Y217*U217/(Y217+AC217)</f>
        <v>158204.16889363976</v>
      </c>
      <c r="AE217" s="69">
        <f>(Y217+AC217)/(8*(W217/X217)+8*0.84375*(Z217+AA217/AB217))</f>
        <v>0.35497233201581024</v>
      </c>
      <c r="AF217" s="74">
        <f>AD217*AE217</f>
        <v>56158.102766798409</v>
      </c>
      <c r="AG217" t="s">
        <v>420</v>
      </c>
      <c r="AH217" s="71">
        <v>4</v>
      </c>
      <c r="AI217" s="71">
        <v>16</v>
      </c>
      <c r="AJ217" s="2">
        <f>(AF217*(AH217/AI217)/16)*J217/1000</f>
        <v>0.87747035573122512</v>
      </c>
      <c r="AK217" t="s">
        <v>267</v>
      </c>
      <c r="AL217" s="75"/>
    </row>
    <row r="218" spans="3:38" ht="12.75">
      <c r="C218" s="94">
        <f>AJ218</f>
        <v>1.1080332409972298</v>
      </c>
      <c r="D218" t="str">
        <f>AK218</f>
        <v>mg</v>
      </c>
      <c r="E218" t="s">
        <v>286</v>
      </c>
      <c r="H218">
        <v>1</v>
      </c>
      <c r="I218">
        <v>1</v>
      </c>
      <c r="J218" s="6">
        <f>H218/I218</f>
        <v>1</v>
      </c>
      <c r="K218" s="6"/>
      <c r="L218" s="60">
        <v>1</v>
      </c>
      <c r="M218" s="61">
        <v>0</v>
      </c>
      <c r="N218" s="52">
        <f>M218*2.68</f>
        <v>0</v>
      </c>
      <c r="O218" s="62">
        <f>(L218*1000)/(N218+L218)</f>
        <v>1000</v>
      </c>
      <c r="P218" s="63">
        <v>0.40</v>
      </c>
      <c r="Q218" s="61">
        <v>1</v>
      </c>
      <c r="R218" s="64">
        <f>Q218*P218</f>
        <v>0.40000000000000002</v>
      </c>
      <c r="S218" s="61">
        <v>0</v>
      </c>
      <c r="T218" s="65">
        <f>S218*2.68</f>
        <v>0</v>
      </c>
      <c r="U218" s="56">
        <f>1000*(R218)*O218/((R218)+T218)</f>
        <v>1000000</v>
      </c>
      <c r="V218" s="66">
        <f>(R218+T218)/((S218*6.7)+(Q218))</f>
        <v>0.40000000000000002</v>
      </c>
      <c r="W218" s="67">
        <v>1</v>
      </c>
      <c r="X218" s="68">
        <v>8</v>
      </c>
      <c r="Y218" s="69">
        <f>(W218/X218)*8*R218</f>
        <v>0.40000000000000002</v>
      </c>
      <c r="Z218" s="70">
        <v>0</v>
      </c>
      <c r="AA218" s="71">
        <v>11</v>
      </c>
      <c r="AB218" s="68">
        <v>16</v>
      </c>
      <c r="AC218" s="72">
        <f>(Z218+(AA218/AB218))*2.7</f>
        <v>1.8562500000000002</v>
      </c>
      <c r="AD218" s="73">
        <f>Y218*U218/(Y218+AC218)</f>
        <v>177285.31855955679</v>
      </c>
      <c r="AE218" s="69">
        <f>(Y218+AC218)/(8*(W218/X218)+8*0.84375*(Z218+AA218/AB218))</f>
        <v>0.39999999999999997</v>
      </c>
      <c r="AF218" s="74">
        <f>AD218*AE218</f>
        <v>70914.127423822705</v>
      </c>
      <c r="AG218" t="s">
        <v>286</v>
      </c>
      <c r="AH218" s="71">
        <v>4</v>
      </c>
      <c r="AI218" s="71">
        <v>16</v>
      </c>
      <c r="AJ218" s="2">
        <f>(AF218*(AH218/AI218)/16)*J218/1000</f>
        <v>1.1080332409972298</v>
      </c>
      <c r="AK218" t="s">
        <v>267</v>
      </c>
      <c r="AL218" s="75"/>
    </row>
    <row r="219" spans="5:39" ht="12.75">
      <c r="E219" s="92" t="s">
        <v>421</v>
      </c>
      <c r="L219" s="50"/>
      <c r="M219" s="51"/>
      <c r="N219" s="52"/>
      <c r="O219" s="53"/>
      <c r="P219" s="50"/>
      <c r="Q219" s="54"/>
      <c r="R219" s="55"/>
      <c r="S219" s="55"/>
      <c r="T219" s="55"/>
      <c r="U219" s="56"/>
      <c r="V219" s="55"/>
      <c r="W219" s="9"/>
      <c r="Y219" s="9"/>
      <c r="Z219" s="9"/>
      <c r="AA219" s="9"/>
      <c r="AC219" s="9"/>
      <c r="AD219" s="57"/>
      <c r="AE219" s="9"/>
      <c r="AF219" s="58"/>
      <c r="AG219" s="92" t="s">
        <v>421</v>
      </c>
      <c r="AM219" t="s">
        <v>422</v>
      </c>
    </row>
    <row r="220" spans="1:43" ht="14.9" customHeight="1">
      <c r="A220" s="1" t="s">
        <v>423</v>
      </c>
      <c r="C220" s="10">
        <f>AJ220</f>
        <v>153.47065951185732</v>
      </c>
      <c r="D220" t="str">
        <f>AK220</f>
        <v>µg</v>
      </c>
      <c r="E220" t="s">
        <v>424</v>
      </c>
      <c r="F220" t="s">
        <v>425</v>
      </c>
      <c r="G220" t="s">
        <v>426</v>
      </c>
      <c r="H220" s="7">
        <v>1</v>
      </c>
      <c r="I220" s="6">
        <v>1</v>
      </c>
      <c r="J220" s="6">
        <f>H220/I220</f>
        <v>1</v>
      </c>
      <c r="K220" s="59">
        <v>0.60499999999999998</v>
      </c>
      <c r="L220" s="75">
        <v>0.60499999999999998</v>
      </c>
      <c r="M220" s="78">
        <f>N220/2.68</f>
        <v>0.79104477611940294</v>
      </c>
      <c r="N220" s="67">
        <v>2.12</v>
      </c>
      <c r="O220" s="62">
        <f>(L220*1000)/(N220+L220)</f>
        <v>222.0183486238532</v>
      </c>
      <c r="P220" s="63">
        <v>0.40300000000000002</v>
      </c>
      <c r="Q220" s="61">
        <v>1</v>
      </c>
      <c r="R220" s="64">
        <f>Q220*P220</f>
        <v>0.40300000000000002</v>
      </c>
      <c r="S220" s="61">
        <v>0</v>
      </c>
      <c r="T220" s="65">
        <f>S220*2.68</f>
        <v>0</v>
      </c>
      <c r="U220" s="56">
        <f>1000*(R220)*O220/((R220)+T220)</f>
        <v>222018.34862385318</v>
      </c>
      <c r="V220" s="66">
        <f>(R220+T220)/((S220*6.7)+(Q220))</f>
        <v>0.40300000000000002</v>
      </c>
      <c r="W220" s="67">
        <v>0.50</v>
      </c>
      <c r="X220" s="68">
        <v>8</v>
      </c>
      <c r="Y220" s="69">
        <f>(W220*8*V220)/X220</f>
        <v>0.20150000000000001</v>
      </c>
      <c r="Z220" s="70">
        <v>2</v>
      </c>
      <c r="AA220" s="71">
        <v>10</v>
      </c>
      <c r="AB220" s="68">
        <v>16</v>
      </c>
      <c r="AC220" s="68">
        <f>(Z220+(AA220/AB220))*2.7</f>
        <v>7.0875000000000004</v>
      </c>
      <c r="AD220" s="73">
        <f>Y220*U220/(Y220+AC220)</f>
        <v>6137.5630741811519</v>
      </c>
      <c r="AE220" s="69">
        <f>(Y220+AC220)/(8*(W220/X220)+8*0.84375*(Z220+AA220/AB220))</f>
        <v>0.40008233276157801</v>
      </c>
      <c r="AF220" s="74">
        <f>AD220*AE220</f>
        <v>2455.5305521897171</v>
      </c>
      <c r="AG220" s="75" t="s">
        <v>424</v>
      </c>
      <c r="AH220" s="71">
        <v>16</v>
      </c>
      <c r="AI220" s="71">
        <v>16</v>
      </c>
      <c r="AJ220" s="2">
        <f>(AF220*(AH220/AI220)/16)*J220</f>
        <v>153.47065951185732</v>
      </c>
      <c r="AK220" t="s">
        <v>41</v>
      </c>
      <c r="AM220" s="77"/>
      <c r="AN220" s="77"/>
      <c r="AO220" s="77"/>
      <c r="AP220" s="77"/>
      <c r="AQ220" s="77"/>
    </row>
    <row r="221" spans="1:44" ht="14.9" customHeight="1">
      <c r="A221" s="1" t="s">
        <v>217</v>
      </c>
      <c r="B221" t="s">
        <v>423</v>
      </c>
      <c r="C221" s="8">
        <f>AJ221</f>
        <v>0.17547759057151657</v>
      </c>
      <c r="D221" t="str">
        <f>AK221</f>
        <v>AU (1 AU=soluble material from 1mg Celery Seed)</v>
      </c>
      <c r="E221" t="s">
        <v>218</v>
      </c>
      <c r="F221" t="s">
        <v>427</v>
      </c>
      <c r="G221" t="s">
        <v>428</v>
      </c>
      <c r="H221" s="7">
        <v>1</v>
      </c>
      <c r="I221" s="6">
        <v>1</v>
      </c>
      <c r="J221" s="6">
        <f>H221/I221</f>
        <v>1</v>
      </c>
      <c r="K221" s="59">
        <v>1</v>
      </c>
      <c r="L221" s="60">
        <v>5.0739999999999998</v>
      </c>
      <c r="M221" s="78">
        <f>N221/2.68</f>
        <v>9.9996268656716403</v>
      </c>
      <c r="N221" s="67">
        <v>26.798999999999999</v>
      </c>
      <c r="O221" s="62">
        <f>(L221*1000)/(N221+L221)</f>
        <v>159.1943023876008</v>
      </c>
      <c r="P221" s="63">
        <v>0.40800000000000003</v>
      </c>
      <c r="Q221" s="61">
        <v>1</v>
      </c>
      <c r="R221" s="64">
        <f>Q221*P221</f>
        <v>0.40800000000000003</v>
      </c>
      <c r="S221" s="61">
        <v>0</v>
      </c>
      <c r="T221" s="65">
        <f>S221*2.68</f>
        <v>0</v>
      </c>
      <c r="U221" s="56">
        <f>1000*(R221)*O221/((R221)+T221)</f>
        <v>159194.30238760082</v>
      </c>
      <c r="V221" s="66">
        <f>(R221+T221)/((S221*6.7)+(Q221))</f>
        <v>0.40800000000000003</v>
      </c>
      <c r="W221" s="67">
        <v>1</v>
      </c>
      <c r="X221" s="68">
        <v>8</v>
      </c>
      <c r="Y221" s="69">
        <f>(W221*8*V221)/X221</f>
        <v>0.40800000000000003</v>
      </c>
      <c r="Z221" s="70">
        <v>1</v>
      </c>
      <c r="AA221" s="71">
        <v>9</v>
      </c>
      <c r="AB221" s="68">
        <v>16</v>
      </c>
      <c r="AC221" s="68">
        <f>(Z221+(AA221/AB221))*2.7</f>
        <v>4.21875</v>
      </c>
      <c r="AD221" s="73">
        <f>Y221*U221/(Y221+AC221)</f>
        <v>14038.207245721325</v>
      </c>
      <c r="AE221" s="69">
        <f>(Y221+AC221)/(8*(W221/X221)+8*0.84375*(Z221+AA221/AB221))</f>
        <v>0.40069282814614343</v>
      </c>
      <c r="AF221" s="74">
        <f>(3.2/8)*AD221</f>
        <v>5615.2828982885303</v>
      </c>
      <c r="AG221" s="75" t="s">
        <v>429</v>
      </c>
      <c r="AH221" s="71">
        <v>8</v>
      </c>
      <c r="AI221" s="71">
        <v>16</v>
      </c>
      <c r="AJ221" s="2">
        <f>(AF221*(AH221/AI221)/16)*J221/1000</f>
        <v>0.17547759057151657</v>
      </c>
      <c r="AK221" t="s">
        <v>430</v>
      </c>
      <c r="AL221" s="75"/>
      <c r="AM221" s="77" t="s">
        <v>431</v>
      </c>
      <c r="AN221" s="12"/>
      <c r="AP221" s="2"/>
      <c r="AR221" s="12"/>
    </row>
    <row r="222" spans="3:42" ht="12.75">
      <c r="C222" s="99">
        <f>AJ222</f>
        <v>18.020390824129137</v>
      </c>
      <c r="D222" t="str">
        <f>AK222</f>
        <v>µg</v>
      </c>
      <c r="E222" t="s">
        <v>382</v>
      </c>
      <c r="H222">
        <v>1</v>
      </c>
      <c r="I222">
        <v>1</v>
      </c>
      <c r="J222" s="6">
        <f>H222/I222</f>
        <v>1</v>
      </c>
      <c r="K222" s="6"/>
      <c r="L222" s="60">
        <v>1</v>
      </c>
      <c r="M222" s="61">
        <v>0</v>
      </c>
      <c r="N222" s="52">
        <f>M222*2.68</f>
        <v>0</v>
      </c>
      <c r="O222" s="62">
        <f>(L222*1000)/(N222+L222)</f>
        <v>1000</v>
      </c>
      <c r="P222" s="63">
        <v>0.40400000000000003</v>
      </c>
      <c r="Q222" s="61">
        <v>1</v>
      </c>
      <c r="R222" s="64">
        <f>Q222*P222</f>
        <v>0.40400000000000003</v>
      </c>
      <c r="S222" s="61">
        <v>0</v>
      </c>
      <c r="T222" s="65">
        <f>S222*2.68</f>
        <v>0</v>
      </c>
      <c r="U222" s="56">
        <f>1000*(R222)*O222/((R222)+T222)</f>
        <v>999999.99999999988</v>
      </c>
      <c r="V222" s="66">
        <f>(R222+T222)/((S222*6.7)+(Q222))</f>
        <v>0.40400000000000003</v>
      </c>
      <c r="W222" s="67">
        <v>0.25</v>
      </c>
      <c r="X222" s="68">
        <v>8</v>
      </c>
      <c r="Y222" s="69">
        <f>(W222/X222)*8*R222</f>
        <v>0.10100000000000001</v>
      </c>
      <c r="Z222" s="70">
        <v>2</v>
      </c>
      <c r="AA222" s="71">
        <v>11</v>
      </c>
      <c r="AB222" s="68">
        <v>16</v>
      </c>
      <c r="AC222" s="72">
        <f>(Z222+(AA222/AB222))*2.7</f>
        <v>7.2562500000000005</v>
      </c>
      <c r="AD222" s="73">
        <f>Y222*U222/(Y222+AC222)</f>
        <v>13727.955418124979</v>
      </c>
      <c r="AE222" s="69">
        <f>(Y222+AC222)/(8*(W222/X222)+8*0.84375*(Z222+AA222/AB222))</f>
        <v>0.40005437553101098</v>
      </c>
      <c r="AF222" s="74">
        <f>AD222*AE222</f>
        <v>5491.9286321155469</v>
      </c>
      <c r="AG222" t="s">
        <v>382</v>
      </c>
      <c r="AH222" s="67">
        <v>0.84</v>
      </c>
      <c r="AI222" s="71">
        <v>16</v>
      </c>
      <c r="AJ222" s="2">
        <f>(AF222*(AH222/AI222)/16)*J222</f>
        <v>18.020390824129137</v>
      </c>
      <c r="AK222" t="s">
        <v>41</v>
      </c>
      <c r="AP222" s="96"/>
    </row>
    <row r="223" spans="3:42" ht="12.75">
      <c r="C223" s="94">
        <f>AJ223</f>
        <v>2.3290144435004247</v>
      </c>
      <c r="D223" t="str">
        <f>AK223</f>
        <v>µg</v>
      </c>
      <c r="E223" t="s">
        <v>284</v>
      </c>
      <c r="H223">
        <v>1</v>
      </c>
      <c r="I223">
        <v>1</v>
      </c>
      <c r="J223" s="6">
        <f>H223/I223</f>
        <v>1</v>
      </c>
      <c r="K223" s="6"/>
      <c r="L223" s="60">
        <v>1</v>
      </c>
      <c r="M223" s="61">
        <v>0</v>
      </c>
      <c r="N223" s="52">
        <f>M223*2.68</f>
        <v>0</v>
      </c>
      <c r="O223" s="62">
        <f>(L223*1000)/(N223+L223)</f>
        <v>1000</v>
      </c>
      <c r="P223" s="63">
        <v>0.64500000000000002</v>
      </c>
      <c r="Q223" s="61">
        <v>1</v>
      </c>
      <c r="R223" s="64">
        <f>Q223*P223</f>
        <v>0.64500000000000002</v>
      </c>
      <c r="S223" s="61">
        <v>0</v>
      </c>
      <c r="T223" s="65">
        <f>S223*2.68</f>
        <v>0</v>
      </c>
      <c r="U223" s="56">
        <f>1000*(R223)*O223/((R223)+T223)</f>
        <v>1000000</v>
      </c>
      <c r="V223" s="66">
        <f>(R223+T223)/((S223*6.7)+(Q223))</f>
        <v>0.64500000000000002</v>
      </c>
      <c r="W223" s="67">
        <v>0.25</v>
      </c>
      <c r="X223" s="68">
        <v>8</v>
      </c>
      <c r="Y223" s="69">
        <f>(W223/X223)*8*R223</f>
        <v>0.16125</v>
      </c>
      <c r="Z223" s="70">
        <v>2</v>
      </c>
      <c r="AA223" s="71">
        <v>11</v>
      </c>
      <c r="AB223" s="68">
        <v>16</v>
      </c>
      <c r="AC223" s="72">
        <f>(Z223+(AA223/AB223))*2.7</f>
        <v>7.2562500000000005</v>
      </c>
      <c r="AD223" s="73">
        <f>Y223*U223/(Y223+AC223)</f>
        <v>21739.130434782608</v>
      </c>
      <c r="AE223" s="69">
        <f>(Y223+AC223)/(8*(W223/X223)+8*0.84375*(Z223+AA223/AB223))</f>
        <v>0.40333050127442643</v>
      </c>
      <c r="AF223" s="74">
        <f>AD223*AE223</f>
        <v>8768.05437553101</v>
      </c>
      <c r="AG223" t="s">
        <v>284</v>
      </c>
      <c r="AH223" s="67">
        <v>0.068000000000000005</v>
      </c>
      <c r="AI223" s="71">
        <v>16</v>
      </c>
      <c r="AJ223" s="2">
        <f>(AF223*(AH223/AI223)/16)*J223</f>
        <v>2.3290144435004247</v>
      </c>
      <c r="AK223" t="s">
        <v>41</v>
      </c>
      <c r="AP223" s="96"/>
    </row>
    <row r="224" spans="3:42" ht="12.75">
      <c r="C224" s="99">
        <f>AJ224</f>
        <v>19.269328802039077</v>
      </c>
      <c r="D224" t="str">
        <f>AK224</f>
        <v>µg</v>
      </c>
      <c r="E224" t="s">
        <v>306</v>
      </c>
      <c r="H224">
        <v>1</v>
      </c>
      <c r="I224">
        <v>1</v>
      </c>
      <c r="J224" s="6">
        <f>H224/I224</f>
        <v>1</v>
      </c>
      <c r="K224" s="6"/>
      <c r="L224" s="60">
        <v>1</v>
      </c>
      <c r="M224" s="61">
        <v>0</v>
      </c>
      <c r="N224" s="52">
        <f>M224*2.68</f>
        <v>0</v>
      </c>
      <c r="O224" s="62">
        <f>(L224*1000)/(N224+L224)</f>
        <v>1000</v>
      </c>
      <c r="P224" s="63">
        <v>0.432</v>
      </c>
      <c r="Q224" s="61">
        <v>1</v>
      </c>
      <c r="R224" s="64">
        <f>Q224*P224</f>
        <v>0.432</v>
      </c>
      <c r="S224" s="61">
        <v>0</v>
      </c>
      <c r="T224" s="65">
        <f>S224*2.68</f>
        <v>0</v>
      </c>
      <c r="U224" s="56">
        <f>1000*(R224)*O224/((R224)+T224)</f>
        <v>1000000</v>
      </c>
      <c r="V224" s="66">
        <f>(R224+T224)/((S224*6.7)+(Q224))</f>
        <v>0.432</v>
      </c>
      <c r="W224" s="67">
        <v>0.25</v>
      </c>
      <c r="X224" s="68">
        <v>8</v>
      </c>
      <c r="Y224" s="69">
        <f>(W224/X224)*8*R224</f>
        <v>0.108</v>
      </c>
      <c r="Z224" s="70">
        <v>2</v>
      </c>
      <c r="AA224" s="71">
        <v>11</v>
      </c>
      <c r="AB224" s="68">
        <v>16</v>
      </c>
      <c r="AC224" s="72">
        <f>(Z224+(AA224/AB224))*2.7</f>
        <v>7.2562500000000005</v>
      </c>
      <c r="AD224" s="73">
        <f>Y224*U224/(Y224+AC224)</f>
        <v>14665.444546287808</v>
      </c>
      <c r="AE224" s="69">
        <f>(Y224+AC224)/(8*(W224/X224)+8*0.84375*(Z224+AA224/AB224))</f>
        <v>0.40043500424808831</v>
      </c>
      <c r="AF224" s="74">
        <f>AD224*AE224</f>
        <v>5872.5573491928617</v>
      </c>
      <c r="AG224" t="s">
        <v>306</v>
      </c>
      <c r="AH224" s="67">
        <v>0.84</v>
      </c>
      <c r="AI224" s="71">
        <v>16</v>
      </c>
      <c r="AJ224" s="2">
        <f>(AF224*(AH224/AI224)/16)*J224</f>
        <v>19.269328802039077</v>
      </c>
      <c r="AK224" t="s">
        <v>41</v>
      </c>
      <c r="AP224" s="96"/>
    </row>
    <row r="225" spans="3:42" ht="12.75">
      <c r="C225" s="94">
        <f>AJ225</f>
        <v>3.3007646559048425</v>
      </c>
      <c r="D225" t="str">
        <f>AK225</f>
        <v>µg</v>
      </c>
      <c r="E225" t="s">
        <v>420</v>
      </c>
      <c r="H225">
        <v>1</v>
      </c>
      <c r="I225">
        <v>1</v>
      </c>
      <c r="J225" s="6">
        <f>H225/I225</f>
        <v>1</v>
      </c>
      <c r="K225" s="6"/>
      <c r="L225" s="60">
        <v>1</v>
      </c>
      <c r="M225" s="61">
        <v>0</v>
      </c>
      <c r="N225" s="52">
        <f>M225*2.68</f>
        <v>0</v>
      </c>
      <c r="O225" s="62">
        <f>(L225*1000)/(N225+L225)</f>
        <v>1000</v>
      </c>
      <c r="P225" s="63">
        <v>0.222</v>
      </c>
      <c r="Q225" s="61">
        <v>1</v>
      </c>
      <c r="R225" s="64">
        <f>Q225*P225</f>
        <v>0.222</v>
      </c>
      <c r="S225" s="61">
        <v>0</v>
      </c>
      <c r="T225" s="65">
        <f>S225*2.68</f>
        <v>0</v>
      </c>
      <c r="U225" s="56">
        <f>1000*(R225)*O225/((R225)+T225)</f>
        <v>1000000</v>
      </c>
      <c r="V225" s="66">
        <f>(R225+T225)/((S225*6.7)+(Q225))</f>
        <v>0.222</v>
      </c>
      <c r="W225" s="67">
        <v>0.25</v>
      </c>
      <c r="X225" s="68">
        <v>8</v>
      </c>
      <c r="Y225" s="69">
        <f>(W225/X225)*8*R225</f>
        <v>0.055500000000000001</v>
      </c>
      <c r="Z225" s="70">
        <v>2</v>
      </c>
      <c r="AA225" s="71">
        <v>11</v>
      </c>
      <c r="AB225" s="68">
        <v>16</v>
      </c>
      <c r="AC225" s="72">
        <f>(Z225+(AA225/AB225))*2.7</f>
        <v>7.2562500000000005</v>
      </c>
      <c r="AD225" s="73">
        <f>Y225*U225/(Y225+AC225)</f>
        <v>7590.5221048312642</v>
      </c>
      <c r="AE225" s="69">
        <f>(Y225+AC225)/(8*(W225/X225)+8*0.84375*(Z225+AA225/AB225))</f>
        <v>0.39758028887000846</v>
      </c>
      <c r="AF225" s="74">
        <f>AD225*AE225</f>
        <v>3017.8419711129986</v>
      </c>
      <c r="AG225" t="s">
        <v>420</v>
      </c>
      <c r="AH225" s="67">
        <v>0.28000000000000003</v>
      </c>
      <c r="AI225" s="71">
        <v>16</v>
      </c>
      <c r="AJ225" s="2">
        <f>(AF225*(AH225/AI225)/16)*J225</f>
        <v>3.3007646559048425</v>
      </c>
      <c r="AK225" t="s">
        <v>41</v>
      </c>
      <c r="AP225" s="96"/>
    </row>
    <row r="226" spans="3:42" ht="12.75">
      <c r="C226" s="94">
        <f>AJ226</f>
        <v>3.4545454545454537</v>
      </c>
      <c r="D226" t="str">
        <f>AK226</f>
        <v>µg</v>
      </c>
      <c r="E226" t="s">
        <v>285</v>
      </c>
      <c r="H226">
        <v>1</v>
      </c>
      <c r="I226">
        <v>1</v>
      </c>
      <c r="J226" s="6">
        <f>H226/I226</f>
        <v>1</v>
      </c>
      <c r="K226" s="6"/>
      <c r="L226" s="60">
        <v>1</v>
      </c>
      <c r="M226" s="61">
        <v>0</v>
      </c>
      <c r="N226" s="52">
        <f>M226*2.68</f>
        <v>0</v>
      </c>
      <c r="O226" s="62">
        <f>(L226*1000)/(N226+L226)</f>
        <v>1000</v>
      </c>
      <c r="P226" s="63">
        <v>0.152</v>
      </c>
      <c r="Q226" s="61">
        <v>1</v>
      </c>
      <c r="R226" s="64">
        <f>Q226*P226</f>
        <v>0.152</v>
      </c>
      <c r="S226" s="61">
        <v>0</v>
      </c>
      <c r="T226" s="65">
        <f>S226*2.68</f>
        <v>0</v>
      </c>
      <c r="U226" s="56">
        <f>1000*(R226)*O226/((R226)+T226)</f>
        <v>1000000</v>
      </c>
      <c r="V226" s="66">
        <f>(R226+T226)/((S226*6.7)+(Q226))</f>
        <v>0.152</v>
      </c>
      <c r="W226" s="67">
        <v>0.25</v>
      </c>
      <c r="X226" s="68">
        <v>8</v>
      </c>
      <c r="Y226" s="69">
        <f>(W226/X226)*8*R226</f>
        <v>0.037999999999999999</v>
      </c>
      <c r="Z226" s="70">
        <v>2</v>
      </c>
      <c r="AA226" s="71">
        <v>11</v>
      </c>
      <c r="AB226" s="68">
        <v>16</v>
      </c>
      <c r="AC226" s="72">
        <f>(Z226+(AA226/AB226))*2.7</f>
        <v>7.2562500000000005</v>
      </c>
      <c r="AD226" s="73">
        <f>Y226*U226/(Y226+AC226)</f>
        <v>5209.5828906330325</v>
      </c>
      <c r="AE226" s="69">
        <f>(Y226+AC226)/(8*(W226/X226)+8*0.84375*(Z226+AA226/AB226))</f>
        <v>0.39662871707731517</v>
      </c>
      <c r="AF226" s="74">
        <f>AD226*AE226</f>
        <v>2066.2701784197106</v>
      </c>
      <c r="AG226" t="s">
        <v>285</v>
      </c>
      <c r="AH226" s="67">
        <v>0.42799999999999999</v>
      </c>
      <c r="AI226" s="71">
        <v>16</v>
      </c>
      <c r="AJ226" s="2">
        <f>(AF226*(AH226/AI226)/16)*J226</f>
        <v>3.4545454545454537</v>
      </c>
      <c r="AK226" t="s">
        <v>41</v>
      </c>
      <c r="AP226" s="96"/>
    </row>
    <row r="227" spans="3:42" ht="12.75">
      <c r="C227" s="94">
        <f>AJ227</f>
        <v>9.1333899745114664</v>
      </c>
      <c r="D227" t="str">
        <f>AK227</f>
        <v>µg</v>
      </c>
      <c r="E227" t="s">
        <v>286</v>
      </c>
      <c r="H227">
        <v>1</v>
      </c>
      <c r="I227">
        <v>1</v>
      </c>
      <c r="J227" s="6">
        <f>H227/I227</f>
        <v>1</v>
      </c>
      <c r="K227" s="6"/>
      <c r="L227" s="60">
        <v>1</v>
      </c>
      <c r="M227" s="61">
        <v>0</v>
      </c>
      <c r="N227" s="52">
        <f>M227*2.68</f>
        <v>0</v>
      </c>
      <c r="O227" s="62">
        <f>(L227*1000)/(N227+L227)</f>
        <v>1000</v>
      </c>
      <c r="P227" s="63">
        <v>0.40</v>
      </c>
      <c r="Q227" s="61">
        <v>1</v>
      </c>
      <c r="R227" s="64">
        <f>Q227*P227</f>
        <v>0.40000000000000002</v>
      </c>
      <c r="S227" s="61">
        <v>0</v>
      </c>
      <c r="T227" s="65">
        <f>S227*2.68</f>
        <v>0</v>
      </c>
      <c r="U227" s="56">
        <f>1000*(R227)*O227/((R227)+T227)</f>
        <v>1000000</v>
      </c>
      <c r="V227" s="66">
        <f>(R227+T227)/((S227*6.7)+(Q227))</f>
        <v>0.40000000000000002</v>
      </c>
      <c r="W227" s="67">
        <v>0.25</v>
      </c>
      <c r="X227" s="68">
        <v>8</v>
      </c>
      <c r="Y227" s="69">
        <f>(W227/X227)*8*R227</f>
        <v>0.10000000000000001</v>
      </c>
      <c r="Z227" s="70">
        <v>2</v>
      </c>
      <c r="AA227" s="71">
        <v>11</v>
      </c>
      <c r="AB227" s="68">
        <v>16</v>
      </c>
      <c r="AC227" s="72">
        <f>(Z227+(AA227/AB227))*2.7</f>
        <v>7.2562500000000005</v>
      </c>
      <c r="AD227" s="73">
        <f>Y227*U227/(Y227+AC227)</f>
        <v>13593.882752761258</v>
      </c>
      <c r="AE227" s="69">
        <f>(Y227+AC227)/(8*(W227/X227)+8*0.84375*(Z227+AA227/AB227))</f>
        <v>0.39999999999999991</v>
      </c>
      <c r="AF227" s="74">
        <f>AD227*AE227</f>
        <v>5437.5531011045014</v>
      </c>
      <c r="AG227" t="s">
        <v>286</v>
      </c>
      <c r="AH227" s="67">
        <v>0.43</v>
      </c>
      <c r="AI227" s="71">
        <v>16</v>
      </c>
      <c r="AJ227" s="2">
        <f>(AF227*(AH227/AI227)/16)*J227</f>
        <v>9.1333899745114664</v>
      </c>
      <c r="AK227" t="s">
        <v>41</v>
      </c>
      <c r="AP227" s="96"/>
    </row>
    <row r="228" spans="10:38" ht="12.75">
      <c r="J228" s="6"/>
      <c r="K228" s="6"/>
      <c r="L228" s="50"/>
      <c r="M228" s="51"/>
      <c r="N228" s="52"/>
      <c r="O228" s="53"/>
      <c r="P228" s="50"/>
      <c r="Q228" s="54"/>
      <c r="R228" s="55"/>
      <c r="S228" s="55"/>
      <c r="T228" s="55"/>
      <c r="U228" s="56"/>
      <c r="V228" s="55"/>
      <c r="W228" s="9"/>
      <c r="Y228" s="9"/>
      <c r="Z228" s="9"/>
      <c r="AA228" s="9"/>
      <c r="AC228" s="9"/>
      <c r="AD228" s="57"/>
      <c r="AE228" s="9"/>
      <c r="AF228" s="58"/>
      <c r="AH228" s="71"/>
      <c r="AI228" s="71"/>
      <c r="AL228" s="75"/>
    </row>
    <row r="229" spans="5:33" ht="12.75">
      <c r="E229" s="49" t="s">
        <v>432</v>
      </c>
      <c r="L229" s="50"/>
      <c r="M229" s="51"/>
      <c r="N229" s="52"/>
      <c r="O229" s="53"/>
      <c r="P229" s="50"/>
      <c r="Q229" s="54"/>
      <c r="R229" s="55"/>
      <c r="S229" s="55"/>
      <c r="T229" s="55"/>
      <c r="U229" s="56"/>
      <c r="V229" s="55"/>
      <c r="W229" s="9"/>
      <c r="Y229" s="9"/>
      <c r="Z229" s="9"/>
      <c r="AA229" s="9"/>
      <c r="AC229" s="9"/>
      <c r="AD229" s="57"/>
      <c r="AE229" s="9"/>
      <c r="AF229" s="58"/>
      <c r="AG229" s="49" t="str">
        <f>E229</f>
        <v>VE - Vitamin E, 16 pills, 1 taken every tridiem</v>
      </c>
    </row>
    <row r="230" spans="5:33" ht="12.75">
      <c r="E230" s="92" t="s">
        <v>433</v>
      </c>
      <c r="L230" s="50"/>
      <c r="M230" s="51"/>
      <c r="N230" s="52"/>
      <c r="O230" s="53"/>
      <c r="P230" s="50"/>
      <c r="Q230" s="54"/>
      <c r="R230" s="55"/>
      <c r="S230" s="55"/>
      <c r="T230" s="55"/>
      <c r="U230" s="56"/>
      <c r="V230" s="55"/>
      <c r="W230" s="9"/>
      <c r="Y230" s="9"/>
      <c r="Z230" s="9"/>
      <c r="AA230" s="9"/>
      <c r="AC230" s="9"/>
      <c r="AD230" s="57"/>
      <c r="AE230" s="9"/>
      <c r="AF230" s="58"/>
      <c r="AG230" s="92" t="s">
        <v>433</v>
      </c>
    </row>
    <row r="231" spans="1:33" ht="12.75">
      <c r="A231" s="1" t="s">
        <v>356</v>
      </c>
      <c r="C231" s="10">
        <v>45.60</v>
      </c>
      <c r="D231" t="s">
        <v>176</v>
      </c>
      <c r="E231" t="s">
        <v>357</v>
      </c>
      <c r="F231" t="s">
        <v>434</v>
      </c>
      <c r="L231" s="50"/>
      <c r="M231" s="51"/>
      <c r="N231" s="52"/>
      <c r="O231" s="53"/>
      <c r="P231" s="50"/>
      <c r="Q231" s="54"/>
      <c r="R231" s="55"/>
      <c r="S231" s="55"/>
      <c r="T231" s="55"/>
      <c r="U231" s="56"/>
      <c r="V231" s="55"/>
      <c r="W231" s="9"/>
      <c r="Y231" s="9"/>
      <c r="Z231" s="9"/>
      <c r="AA231" s="9"/>
      <c r="AC231" s="9"/>
      <c r="AD231" s="57"/>
      <c r="AE231" s="9"/>
      <c r="AF231" s="58"/>
      <c r="AG231" s="92"/>
    </row>
    <row r="232" spans="1:37" ht="12.75">
      <c r="A232" s="1" t="s">
        <v>314</v>
      </c>
      <c r="B232" t="s">
        <v>435</v>
      </c>
      <c r="C232" s="94">
        <f>AJ232</f>
        <v>7.6623715587002321</v>
      </c>
      <c r="D232" t="str">
        <f>AK232</f>
        <v>µg</v>
      </c>
      <c r="E232" t="s">
        <v>315</v>
      </c>
      <c r="F232" t="s">
        <v>316</v>
      </c>
      <c r="G232" t="s">
        <v>436</v>
      </c>
      <c r="H232" s="4">
        <v>0.25</v>
      </c>
      <c r="I232" s="6">
        <v>202.54</v>
      </c>
      <c r="J232" s="95">
        <f>H232/I232</f>
        <v>0.0012343240841315296</v>
      </c>
      <c r="K232" s="59">
        <v>0.55800000000000005</v>
      </c>
      <c r="L232" s="60">
        <v>1.6240000000000001</v>
      </c>
      <c r="M232" s="61">
        <v>0.8125</v>
      </c>
      <c r="N232" s="52">
        <f>M232*2.68</f>
        <v>2.1775000000000002</v>
      </c>
      <c r="O232" s="62">
        <f>(L232*1000)/(N232+L232)</f>
        <v>427.1997895567539</v>
      </c>
      <c r="P232" s="63">
        <v>0.46500000000000002</v>
      </c>
      <c r="Q232" s="61">
        <v>1</v>
      </c>
      <c r="R232" s="64">
        <f>Q232*P232</f>
        <v>0.46500000000000002</v>
      </c>
      <c r="S232" s="61">
        <v>0</v>
      </c>
      <c r="T232" s="65">
        <f>S232*2.68</f>
        <v>0</v>
      </c>
      <c r="U232" s="56">
        <f>1000*(R232)*O232/((R232)+T232)</f>
        <v>427199.78955675388</v>
      </c>
      <c r="V232" s="66">
        <f>(R232+T232)/((S232*6.7)+(Q232))</f>
        <v>0.46500000000000002</v>
      </c>
      <c r="W232" s="67">
        <v>1</v>
      </c>
      <c r="X232" s="68">
        <v>8</v>
      </c>
      <c r="Y232" s="69">
        <f>(W232*8*V232)/X232</f>
        <v>0.46500000000000002</v>
      </c>
      <c r="Z232" s="70">
        <v>0</v>
      </c>
      <c r="AA232" s="71">
        <v>0</v>
      </c>
      <c r="AB232" s="68">
        <v>16</v>
      </c>
      <c r="AC232" s="72">
        <f>(Z232+(AA232/AB232))*2.7</f>
        <v>0</v>
      </c>
      <c r="AD232" s="73">
        <f>Y232*U232/(Y232+AC232)</f>
        <v>427199.78955675388</v>
      </c>
      <c r="AE232" s="69">
        <f>(Y232+AC232)/(8*(W232/X232)+8*0.84375*(Z232+AA232/AB232))</f>
        <v>0.46500000000000002</v>
      </c>
      <c r="AF232" s="74">
        <f>AD232*AE232</f>
        <v>198647.90214389056</v>
      </c>
      <c r="AG232" t="s">
        <v>315</v>
      </c>
      <c r="AH232" s="71">
        <v>8</v>
      </c>
      <c r="AI232" s="71">
        <v>16</v>
      </c>
      <c r="AJ232" s="2">
        <f>(AF232*(AH232/AI232)/16)*J232</f>
        <v>7.6623715587002321</v>
      </c>
      <c r="AK232" t="s">
        <v>41</v>
      </c>
    </row>
    <row r="233" spans="3:37" ht="12.75">
      <c r="C233" s="94">
        <f>AJ233</f>
        <v>1.1279373368146215</v>
      </c>
      <c r="D233" t="str">
        <f>AK233</f>
        <v>mg</v>
      </c>
      <c r="E233" t="s">
        <v>306</v>
      </c>
      <c r="F233" t="s">
        <v>437</v>
      </c>
      <c r="H233">
        <v>1</v>
      </c>
      <c r="I233">
        <v>1</v>
      </c>
      <c r="J233" s="6">
        <f>H233/I233</f>
        <v>1</v>
      </c>
      <c r="K233" s="6"/>
      <c r="L233" s="60">
        <v>1</v>
      </c>
      <c r="M233" s="61">
        <v>0</v>
      </c>
      <c r="N233" s="52">
        <f>M233*2.68</f>
        <v>0</v>
      </c>
      <c r="O233" s="62">
        <f>(L233*1000)/(N233+L233)</f>
        <v>1000</v>
      </c>
      <c r="P233" s="63">
        <v>0.432</v>
      </c>
      <c r="Q233" s="61">
        <v>1</v>
      </c>
      <c r="R233" s="64">
        <f>Q233*P233</f>
        <v>0.432</v>
      </c>
      <c r="S233" s="61">
        <v>0</v>
      </c>
      <c r="T233" s="65">
        <f>S233*2.68</f>
        <v>0</v>
      </c>
      <c r="U233" s="56">
        <f>1000*(R233)*O233/((R233)+T233)</f>
        <v>1000000</v>
      </c>
      <c r="V233" s="66">
        <f>(R233+T233)/((S233*6.7)+(Q233))</f>
        <v>0.432</v>
      </c>
      <c r="W233" s="67">
        <v>1</v>
      </c>
      <c r="X233" s="68">
        <v>8</v>
      </c>
      <c r="Y233" s="69">
        <f>(W233/X233)*8*R233</f>
        <v>0.432</v>
      </c>
      <c r="Z233" s="70">
        <v>1</v>
      </c>
      <c r="AA233" s="71">
        <v>10</v>
      </c>
      <c r="AB233" s="68">
        <v>16</v>
      </c>
      <c r="AC233" s="72">
        <f>(Z233+(AA233/AB233))*2.7</f>
        <v>4.3875000000000002</v>
      </c>
      <c r="AD233" s="73">
        <f>Y233*U233/(Y233+AC233)</f>
        <v>89635.854341736689</v>
      </c>
      <c r="AE233" s="69">
        <f>(Y233+AC233)/(8*(W233/X233)+8*0.84375*(Z233+AA233/AB233))</f>
        <v>0.40267362924281985</v>
      </c>
      <c r="AF233" s="74">
        <f>AD233*AE233</f>
        <v>36093.994778067885</v>
      </c>
      <c r="AG233" t="s">
        <v>381</v>
      </c>
      <c r="AH233" s="71">
        <v>8</v>
      </c>
      <c r="AI233" s="71">
        <v>16</v>
      </c>
      <c r="AJ233" s="2">
        <f>(AF233*(AH233/AI233)/16)*J233/1000</f>
        <v>1.1279373368146215</v>
      </c>
      <c r="AK233" t="s">
        <v>267</v>
      </c>
    </row>
    <row r="234" spans="3:37" ht="12.75">
      <c r="C234" s="94">
        <f>AJ234</f>
        <v>8.7489823609226569</v>
      </c>
      <c r="D234" t="str">
        <f>AK234</f>
        <v>mg</v>
      </c>
      <c r="E234" t="s">
        <v>293</v>
      </c>
      <c r="H234">
        <v>1</v>
      </c>
      <c r="I234">
        <v>1</v>
      </c>
      <c r="J234" s="6">
        <f>H234/I234</f>
        <v>1</v>
      </c>
      <c r="K234" s="6"/>
      <c r="L234" s="60">
        <v>1</v>
      </c>
      <c r="M234" s="61">
        <v>0</v>
      </c>
      <c r="N234" s="52">
        <f>M234*2.68</f>
        <v>0</v>
      </c>
      <c r="O234" s="62">
        <f>(L234*1000)/(N234+L234)</f>
        <v>1000</v>
      </c>
      <c r="P234" s="63">
        <v>0.40300000000000002</v>
      </c>
      <c r="Q234" s="61">
        <v>1</v>
      </c>
      <c r="R234" s="64">
        <f>Q234*P234</f>
        <v>0.40300000000000002</v>
      </c>
      <c r="S234" s="61">
        <v>0</v>
      </c>
      <c r="T234" s="65">
        <f>S234*2.68</f>
        <v>0</v>
      </c>
      <c r="U234" s="56">
        <f>1000*(R234)*O234/((R234)+T234)</f>
        <v>999999.99999999988</v>
      </c>
      <c r="V234" s="66">
        <f>(R234+T234)/((S234*6.7)+(Q234))</f>
        <v>0.40300000000000002</v>
      </c>
      <c r="W234" s="67">
        <v>6.72</v>
      </c>
      <c r="X234" s="68">
        <v>8</v>
      </c>
      <c r="Y234" s="69">
        <f>(W234/X234)*8*R234</f>
        <v>2.7081599999999999</v>
      </c>
      <c r="Z234" s="70">
        <v>0</v>
      </c>
      <c r="AA234" s="71">
        <v>7</v>
      </c>
      <c r="AB234" s="68">
        <v>16</v>
      </c>
      <c r="AC234" s="72">
        <f>(Z234+(AA234/AB234))*2.7</f>
        <v>1.1812500000000001</v>
      </c>
      <c r="AD234" s="73">
        <f>Y234*U234/(Y234+AC234)</f>
        <v>696290.69704659563</v>
      </c>
      <c r="AE234" s="69">
        <f>(Y234+AC234)/(8*(W234/X234)+8*0.84375*(Z234+AA234/AB234))</f>
        <v>0.40208412483039346</v>
      </c>
      <c r="AF234" s="74">
        <f>AD234*AE234</f>
        <v>279967.43554952502</v>
      </c>
      <c r="AG234" t="s">
        <v>293</v>
      </c>
      <c r="AH234" s="71">
        <v>8</v>
      </c>
      <c r="AI234" s="71">
        <v>16</v>
      </c>
      <c r="AJ234" s="2">
        <f>(AF234*(AH234/AI234)/16)*J234/1000</f>
        <v>8.7489823609226569</v>
      </c>
      <c r="AK234" t="s">
        <v>267</v>
      </c>
    </row>
    <row r="235" spans="3:37" ht="12.75">
      <c r="C235" s="94">
        <f>AJ235</f>
        <v>5.3020857745488623</v>
      </c>
      <c r="D235" t="str">
        <f>AK235</f>
        <v>mg</v>
      </c>
      <c r="E235" t="s">
        <v>382</v>
      </c>
      <c r="H235">
        <v>1</v>
      </c>
      <c r="I235">
        <v>1</v>
      </c>
      <c r="J235" s="6">
        <f>H235/I235</f>
        <v>1</v>
      </c>
      <c r="K235" s="6"/>
      <c r="L235" s="60">
        <v>1</v>
      </c>
      <c r="M235" s="61">
        <v>0</v>
      </c>
      <c r="N235" s="52">
        <f>M235*2.68</f>
        <v>0</v>
      </c>
      <c r="O235" s="62">
        <f>(L235*1000)/(N235+L235)</f>
        <v>1000</v>
      </c>
      <c r="P235" s="63">
        <v>0.40400000000000003</v>
      </c>
      <c r="Q235" s="61">
        <v>1</v>
      </c>
      <c r="R235" s="64">
        <f>Q235*P235</f>
        <v>0.40400000000000003</v>
      </c>
      <c r="S235" s="61">
        <v>0</v>
      </c>
      <c r="T235" s="65">
        <f>S235*2.68</f>
        <v>0</v>
      </c>
      <c r="U235" s="56">
        <f>1000*(R235)*O235/((R235)+T235)</f>
        <v>999999.99999999988</v>
      </c>
      <c r="V235" s="66">
        <f>(R235+T235)/((S235*6.7)+(Q235))</f>
        <v>0.40400000000000003</v>
      </c>
      <c r="W235" s="67">
        <v>3.36</v>
      </c>
      <c r="X235" s="68">
        <v>8</v>
      </c>
      <c r="Y235" s="69">
        <f>(W235/X235)*8*R235</f>
        <v>1.35744</v>
      </c>
      <c r="Z235" s="70">
        <v>0</v>
      </c>
      <c r="AA235" s="71">
        <v>11</v>
      </c>
      <c r="AB235" s="68">
        <v>16</v>
      </c>
      <c r="AC235" s="72">
        <f>(Z235+(AA235/AB235))*2.7</f>
        <v>1.8562500000000002</v>
      </c>
      <c r="AD235" s="73">
        <f>Y235*U235/(Y235+AC235)</f>
        <v>422392.95016009622</v>
      </c>
      <c r="AE235" s="69">
        <f>(Y235+AC235)/(8*(W235/X235)+8*0.84375*(Z235+AA235/AB235))</f>
        <v>0.40167986876025308</v>
      </c>
      <c r="AF235" s="74">
        <f>AD235*AE235</f>
        <v>169666.74478556358</v>
      </c>
      <c r="AG235" t="s">
        <v>382</v>
      </c>
      <c r="AH235" s="71">
        <v>8</v>
      </c>
      <c r="AI235" s="71">
        <v>16</v>
      </c>
      <c r="AJ235" s="2">
        <f>(AF235*(AH235/AI235)/16)*J235/1000</f>
        <v>5.3020857745488623</v>
      </c>
      <c r="AK235" t="s">
        <v>267</v>
      </c>
    </row>
    <row r="236" spans="3:37" ht="12.75">
      <c r="C236" s="10">
        <f>AJ236</f>
        <v>11.495862507956716</v>
      </c>
      <c r="D236" t="str">
        <f>AK236</f>
        <v>mg</v>
      </c>
      <c r="E236" t="s">
        <v>284</v>
      </c>
      <c r="H236">
        <v>1</v>
      </c>
      <c r="I236">
        <v>1</v>
      </c>
      <c r="J236" s="6">
        <f>H236/I236</f>
        <v>1</v>
      </c>
      <c r="K236" s="6"/>
      <c r="L236" s="60">
        <v>1</v>
      </c>
      <c r="M236" s="61">
        <v>0</v>
      </c>
      <c r="N236" s="52">
        <f>M236*2.68</f>
        <v>0</v>
      </c>
      <c r="O236" s="62">
        <f>(L236*1000)/(N236+L236)</f>
        <v>1000</v>
      </c>
      <c r="P236" s="63">
        <v>0.64500000000000002</v>
      </c>
      <c r="Q236" s="61">
        <v>1</v>
      </c>
      <c r="R236" s="64">
        <f>Q236*P236</f>
        <v>0.64500000000000002</v>
      </c>
      <c r="S236" s="61">
        <v>0</v>
      </c>
      <c r="T236" s="65">
        <f>S236*2.68</f>
        <v>0</v>
      </c>
      <c r="U236" s="56">
        <f>1000*(R236)*O236/((R236)+T236)</f>
        <v>1000000</v>
      </c>
      <c r="V236" s="66">
        <f>(R236+T236)/((S236*6.7)+(Q236))</f>
        <v>0.64500000000000002</v>
      </c>
      <c r="W236" s="67">
        <v>1.6800000000000002</v>
      </c>
      <c r="X236" s="68">
        <v>8</v>
      </c>
      <c r="Y236" s="69">
        <f>(W236/X236)*8*R236</f>
        <v>1.0836000000000001</v>
      </c>
      <c r="Z236" s="70">
        <v>0</v>
      </c>
      <c r="AA236" s="71">
        <v>3</v>
      </c>
      <c r="AB236" s="68">
        <v>16</v>
      </c>
      <c r="AC236" s="72">
        <f>(Z236+(AA236/AB236))*2.7</f>
        <v>0.50625000000000009</v>
      </c>
      <c r="AD236" s="73">
        <f>Y236*U236/(Y236+AC236)</f>
        <v>681573.7333710728</v>
      </c>
      <c r="AE236" s="69">
        <f>(Y236+AC236)/(8*(W236/X236)+8*0.84375*(Z236+AA236/AB236))</f>
        <v>0.53973265436028006</v>
      </c>
      <c r="AF236" s="74">
        <f>AD236*AE236</f>
        <v>367867.6002546149</v>
      </c>
      <c r="AG236" t="s">
        <v>284</v>
      </c>
      <c r="AH236" s="71">
        <v>8</v>
      </c>
      <c r="AI236" s="71">
        <v>16</v>
      </c>
      <c r="AJ236" s="2">
        <f>(AF236*(AH236/AI236)/16)*J236/1000</f>
        <v>11.495862507956716</v>
      </c>
      <c r="AK236" t="s">
        <v>267</v>
      </c>
    </row>
    <row r="237" spans="3:37" ht="12.75">
      <c r="C237" s="94">
        <f>AJ237</f>
        <v>6.9376391982182621</v>
      </c>
      <c r="D237" t="str">
        <f>AK237</f>
        <v>mg</v>
      </c>
      <c r="E237" t="s">
        <v>283</v>
      </c>
      <c r="H237">
        <v>1</v>
      </c>
      <c r="I237">
        <v>1</v>
      </c>
      <c r="J237" s="6">
        <f>H237/I237</f>
        <v>1</v>
      </c>
      <c r="K237" s="6"/>
      <c r="L237" s="60">
        <v>1</v>
      </c>
      <c r="M237" s="61">
        <v>0</v>
      </c>
      <c r="N237" s="52">
        <f>M237*2.68</f>
        <v>0</v>
      </c>
      <c r="O237" s="62">
        <f>(L237*1000)/(N237+L237)</f>
        <v>1000</v>
      </c>
      <c r="P237" s="63">
        <v>0.44500000000000001</v>
      </c>
      <c r="Q237" s="61">
        <v>1</v>
      </c>
      <c r="R237" s="64">
        <f>Q237*P237</f>
        <v>0.44500000000000001</v>
      </c>
      <c r="S237" s="61">
        <v>0</v>
      </c>
      <c r="T237" s="65">
        <f>S237*2.68</f>
        <v>0</v>
      </c>
      <c r="U237" s="56">
        <f>1000*(R237)*O237/((R237)+T237)</f>
        <v>1000000</v>
      </c>
      <c r="V237" s="66">
        <f>(R237+T237)/((S237*6.7)+(Q237))</f>
        <v>0.44500000000000001</v>
      </c>
      <c r="W237" s="67">
        <v>3.36</v>
      </c>
      <c r="X237" s="68">
        <v>8</v>
      </c>
      <c r="Y237" s="69">
        <f>(W237/X237)*8*R237</f>
        <v>1.4951999999999999</v>
      </c>
      <c r="Z237" s="70">
        <v>0</v>
      </c>
      <c r="AA237" s="71">
        <v>8</v>
      </c>
      <c r="AB237" s="68">
        <v>16</v>
      </c>
      <c r="AC237" s="72">
        <f>(Z237+(AA237/AB237))*2.7</f>
        <v>1.3500000000000001</v>
      </c>
      <c r="AD237" s="73">
        <f>Y237*U237/(Y237+AC237)</f>
        <v>525516.65963728377</v>
      </c>
      <c r="AE237" s="69">
        <f>(Y237+AC237)/(8*(W237/X237)+8*0.84375*(Z237+AA237/AB237))</f>
        <v>0.42244988864142541</v>
      </c>
      <c r="AF237" s="74">
        <f>AD237*AE237</f>
        <v>222004.45434298439</v>
      </c>
      <c r="AG237" t="s">
        <v>438</v>
      </c>
      <c r="AH237" s="71">
        <v>8</v>
      </c>
      <c r="AI237" s="71">
        <v>16</v>
      </c>
      <c r="AJ237" s="2">
        <f>(AF237*(AH237/AI237)/16)*J237/1000</f>
        <v>6.9376391982182621</v>
      </c>
      <c r="AK237" t="s">
        <v>267</v>
      </c>
    </row>
    <row r="238" spans="3:37" ht="12.75">
      <c r="C238" s="94">
        <f>AJ238</f>
        <v>5.6273054907780358</v>
      </c>
      <c r="D238" t="str">
        <f>AK238</f>
        <v>mg</v>
      </c>
      <c r="E238" t="s">
        <v>282</v>
      </c>
      <c r="H238">
        <v>1</v>
      </c>
      <c r="I238">
        <v>1</v>
      </c>
      <c r="J238" s="6">
        <f>H238/I238</f>
        <v>1</v>
      </c>
      <c r="K238" s="6"/>
      <c r="L238" s="60">
        <v>1</v>
      </c>
      <c r="M238" s="61">
        <v>0</v>
      </c>
      <c r="N238" s="52">
        <f>M238*2.68</f>
        <v>0</v>
      </c>
      <c r="O238" s="62">
        <f>(L238*1000)/(N238+L238)</f>
        <v>1000</v>
      </c>
      <c r="P238" s="63">
        <v>0.47400000000000003</v>
      </c>
      <c r="Q238" s="61">
        <v>1</v>
      </c>
      <c r="R238" s="64">
        <f>Q238*P238</f>
        <v>0.47400000000000003</v>
      </c>
      <c r="S238" s="61">
        <v>0</v>
      </c>
      <c r="T238" s="65">
        <f>S238*2.68</f>
        <v>0</v>
      </c>
      <c r="U238" s="56">
        <f>1000*(R238)*O238/((R238)+T238)</f>
        <v>1000000</v>
      </c>
      <c r="V238" s="66">
        <f>(R238+T238)/((S238*6.7)+(Q238))</f>
        <v>0.47400000000000003</v>
      </c>
      <c r="W238" s="67">
        <v>3.36</v>
      </c>
      <c r="X238" s="68">
        <v>8</v>
      </c>
      <c r="Y238" s="69">
        <f>(W238/X238)*8*R238</f>
        <v>1.5926400000000001</v>
      </c>
      <c r="Z238" s="70">
        <v>0</v>
      </c>
      <c r="AA238" s="71">
        <v>13</v>
      </c>
      <c r="AB238" s="68">
        <v>16</v>
      </c>
      <c r="AC238" s="72">
        <f>(Z238+(AA238/AB238))*2.7</f>
        <v>2.1937500000000001</v>
      </c>
      <c r="AD238" s="73">
        <f>Y238*U238/(Y238+AC238)</f>
        <v>420622.28138147417</v>
      </c>
      <c r="AE238" s="69">
        <f>(Y238+AC238)/(8*(W238/X238)+8*0.84375*(Z238+AA238/AB238))</f>
        <v>0.42811278354886573</v>
      </c>
      <c r="AF238" s="74">
        <f>AD238*AE238</f>
        <v>180073.77570489715</v>
      </c>
      <c r="AG238" t="s">
        <v>282</v>
      </c>
      <c r="AH238" s="71">
        <v>8</v>
      </c>
      <c r="AI238" s="71">
        <v>16</v>
      </c>
      <c r="AJ238" s="2">
        <f>(AF238*(AH238/AI238)/16)*J238/1000</f>
        <v>5.6273054907780358</v>
      </c>
      <c r="AK238" t="s">
        <v>267</v>
      </c>
    </row>
    <row r="239" spans="3:37" ht="13.4" customHeight="1">
      <c r="C239" s="94">
        <f>AJ239</f>
        <v>3.9371106496588544</v>
      </c>
      <c r="D239" t="str">
        <f>AK239</f>
        <v>mg</v>
      </c>
      <c r="E239" t="s">
        <v>307</v>
      </c>
      <c r="H239">
        <v>1</v>
      </c>
      <c r="I239">
        <v>1</v>
      </c>
      <c r="J239" s="6">
        <f>H239/I239</f>
        <v>1</v>
      </c>
      <c r="K239" s="6"/>
      <c r="L239" s="60">
        <v>1</v>
      </c>
      <c r="M239" s="61">
        <v>0</v>
      </c>
      <c r="N239" s="52">
        <f>M239*2.68</f>
        <v>0</v>
      </c>
      <c r="O239" s="62">
        <f>(L239*1000)/(N239+L239)</f>
        <v>1000</v>
      </c>
      <c r="P239" s="63">
        <v>0.47400000000000003</v>
      </c>
      <c r="Q239" s="61">
        <v>1</v>
      </c>
      <c r="R239" s="64">
        <f>Q239*P239</f>
        <v>0.47400000000000003</v>
      </c>
      <c r="S239" s="61">
        <v>0</v>
      </c>
      <c r="T239" s="65">
        <f>S239*2.68</f>
        <v>0</v>
      </c>
      <c r="U239" s="56">
        <f>1000*(R239)*O239/((R239)+T239)</f>
        <v>1000000</v>
      </c>
      <c r="V239" s="66">
        <f>(R239+T239)/((S239*6.7)+(Q239))</f>
        <v>0.47400000000000003</v>
      </c>
      <c r="W239" s="67">
        <v>3.36</v>
      </c>
      <c r="X239" s="68">
        <v>8</v>
      </c>
      <c r="Y239" s="69">
        <f>(W239/X239)*8*R239</f>
        <v>1.5926400000000001</v>
      </c>
      <c r="Z239" s="70">
        <v>1</v>
      </c>
      <c r="AA239" s="71">
        <v>6</v>
      </c>
      <c r="AB239" s="68">
        <v>16</v>
      </c>
      <c r="AC239" s="72">
        <f>(Z239+(AA239/AB239))*2.7</f>
        <v>3.7125000000000004</v>
      </c>
      <c r="AD239" s="73">
        <f>Y239*U239/(Y239+AC239)</f>
        <v>300206.96909035387</v>
      </c>
      <c r="AE239" s="69">
        <f>(Y239+AC239)/(8*(W239/X239)+8*0.84375*(Z239+AA239/AB239))</f>
        <v>0.41966894096707208</v>
      </c>
      <c r="AF239" s="74">
        <f>AD239*AE239</f>
        <v>125987.54078908335</v>
      </c>
      <c r="AG239" t="s">
        <v>439</v>
      </c>
      <c r="AH239" s="71">
        <v>8</v>
      </c>
      <c r="AI239" s="71">
        <v>16</v>
      </c>
      <c r="AJ239" s="2">
        <f>(AF239*(AH239/AI239)/16)*J239/1000</f>
        <v>3.9371106496588544</v>
      </c>
      <c r="AK239" t="s">
        <v>267</v>
      </c>
    </row>
    <row r="240" spans="3:37" ht="12.75">
      <c r="C240" s="94">
        <f>AJ240</f>
        <v>8.1278490961488075</v>
      </c>
      <c r="D240" t="str">
        <f>AK240</f>
        <v>mg</v>
      </c>
      <c r="E240" t="s">
        <v>300</v>
      </c>
      <c r="H240">
        <v>1</v>
      </c>
      <c r="I240">
        <v>1</v>
      </c>
      <c r="J240" s="6">
        <f>H240/I240</f>
        <v>1</v>
      </c>
      <c r="K240" s="6"/>
      <c r="L240" s="60">
        <v>1</v>
      </c>
      <c r="M240" s="61">
        <v>0</v>
      </c>
      <c r="N240" s="52">
        <f>M240*2.68</f>
        <v>0</v>
      </c>
      <c r="O240" s="62">
        <f>(L240*1000)/(N240+L240)</f>
        <v>1000</v>
      </c>
      <c r="P240" s="63">
        <v>0.55400000000000005</v>
      </c>
      <c r="Q240" s="61">
        <v>1</v>
      </c>
      <c r="R240" s="64">
        <f>Q240*P240</f>
        <v>0.55400000000000005</v>
      </c>
      <c r="S240" s="61">
        <v>0</v>
      </c>
      <c r="T240" s="65">
        <f>S240*2.68</f>
        <v>0</v>
      </c>
      <c r="U240" s="56">
        <f>1000*(R240)*O240/((R240)+T240)</f>
        <v>999999.99999999988</v>
      </c>
      <c r="V240" s="66">
        <f>(R240+T240)/((S240*6.7)+(Q240))</f>
        <v>0.55400000000000005</v>
      </c>
      <c r="W240" s="67">
        <v>3.36</v>
      </c>
      <c r="X240" s="68">
        <v>8</v>
      </c>
      <c r="Y240" s="69">
        <f>(W240/X240)*8*R240</f>
        <v>1.86144</v>
      </c>
      <c r="Z240" s="70">
        <v>0</v>
      </c>
      <c r="AA240" s="71">
        <v>9</v>
      </c>
      <c r="AB240" s="68">
        <v>16</v>
      </c>
      <c r="AC240" s="72">
        <f>(Z240+(AA240/AB240))*2.7</f>
        <v>1.51875</v>
      </c>
      <c r="AD240" s="73">
        <f>Y240*U240/(Y240+AC240)</f>
        <v>550690.93749167945</v>
      </c>
      <c r="AE240" s="69">
        <f>(Y240+AC240)/(8*(W240/X240)+8*0.84375*(Z240+AA240/AB240))</f>
        <v>0.47229971181556191</v>
      </c>
      <c r="AF240" s="74">
        <f>AD240*AE240</f>
        <v>260091.17107676182</v>
      </c>
      <c r="AG240" t="s">
        <v>300</v>
      </c>
      <c r="AH240" s="71">
        <v>8</v>
      </c>
      <c r="AI240" s="71">
        <v>16</v>
      </c>
      <c r="AJ240" s="2">
        <f>(AF240*(AH240/AI240)/16)*J240/1000</f>
        <v>8.1278490961488075</v>
      </c>
      <c r="AK240" t="s">
        <v>267</v>
      </c>
    </row>
    <row r="241" spans="3:37" ht="12.75">
      <c r="C241" s="10">
        <f>AJ241</f>
        <v>13.540636042402827</v>
      </c>
      <c r="D241" t="str">
        <f>AK241</f>
        <v>mg</v>
      </c>
      <c r="E241" t="s">
        <v>302</v>
      </c>
      <c r="H241">
        <v>1</v>
      </c>
      <c r="I241">
        <v>1</v>
      </c>
      <c r="J241" s="6">
        <f>H241/I241</f>
        <v>1</v>
      </c>
      <c r="K241" s="6"/>
      <c r="L241" s="60">
        <v>1</v>
      </c>
      <c r="M241" s="61">
        <v>0</v>
      </c>
      <c r="N241" s="52">
        <f>M241*2.68</f>
        <v>0</v>
      </c>
      <c r="O241" s="62">
        <f>(L241*1000)/(N241+L241)</f>
        <v>1000</v>
      </c>
      <c r="P241" s="63">
        <v>0.47900000000000004</v>
      </c>
      <c r="Q241" s="61">
        <v>1</v>
      </c>
      <c r="R241" s="64">
        <f>Q241*P241</f>
        <v>0.47900000000000004</v>
      </c>
      <c r="S241" s="61">
        <v>0</v>
      </c>
      <c r="T241" s="65">
        <f>S241*2.68</f>
        <v>0</v>
      </c>
      <c r="U241" s="56">
        <f>1000*(R241)*O241/((R241)+T241)</f>
        <v>1000000</v>
      </c>
      <c r="V241" s="66">
        <f>(R241+T241)/((S241*6.7)+(Q241))</f>
        <v>0.47900000000000004</v>
      </c>
      <c r="W241" s="67">
        <v>4</v>
      </c>
      <c r="X241" s="68">
        <v>8</v>
      </c>
      <c r="Y241" s="69">
        <f>(W241/X241)*8*R241</f>
        <v>1.9160000000000002</v>
      </c>
      <c r="Z241" s="70">
        <v>0</v>
      </c>
      <c r="AA241" s="71">
        <v>1</v>
      </c>
      <c r="AB241" s="68">
        <v>16</v>
      </c>
      <c r="AC241" s="72">
        <f>(Z241+(AA241/AB241))*2.7</f>
        <v>0.16875000000000001</v>
      </c>
      <c r="AD241" s="73">
        <f>Y241*U241/(Y241+AC241)</f>
        <v>919055.04257105174</v>
      </c>
      <c r="AE241" s="69">
        <f>(Y241+AC241)/(8*(W241/X241)+8*0.84375*(Z241+AA241/AB241))</f>
        <v>0.47146289752650178</v>
      </c>
      <c r="AF241" s="74">
        <f>AD241*AE241</f>
        <v>433300.3533568905</v>
      </c>
      <c r="AG241" t="s">
        <v>302</v>
      </c>
      <c r="AH241" s="71">
        <v>8</v>
      </c>
      <c r="AI241" s="71">
        <v>16</v>
      </c>
      <c r="AJ241" s="2">
        <f>(AF241*(AH241/AI241)/16)*J241/1000</f>
        <v>13.540636042402827</v>
      </c>
      <c r="AK241" t="s">
        <v>267</v>
      </c>
    </row>
    <row r="242" spans="3:37" ht="12.75">
      <c r="C242" s="94">
        <f>AJ242</f>
        <v>4.6181277860326899</v>
      </c>
      <c r="D242" t="str">
        <f>AK242</f>
        <v>mg</v>
      </c>
      <c r="E242" t="s">
        <v>420</v>
      </c>
      <c r="H242">
        <v>1</v>
      </c>
      <c r="I242">
        <v>1</v>
      </c>
      <c r="J242" s="6">
        <f>H242/I242</f>
        <v>1</v>
      </c>
      <c r="K242" s="6"/>
      <c r="L242" s="60">
        <v>1</v>
      </c>
      <c r="M242" s="61">
        <v>0</v>
      </c>
      <c r="N242" s="52">
        <f>M242*2.68</f>
        <v>0</v>
      </c>
      <c r="O242" s="62">
        <f>(L242*1000)/(N242+L242)</f>
        <v>1000</v>
      </c>
      <c r="P242" s="63">
        <v>0.222</v>
      </c>
      <c r="Q242" s="61">
        <v>1</v>
      </c>
      <c r="R242" s="64">
        <f>Q242*P242</f>
        <v>0.222</v>
      </c>
      <c r="S242" s="61">
        <v>0</v>
      </c>
      <c r="T242" s="65">
        <f>S242*2.68</f>
        <v>0</v>
      </c>
      <c r="U242" s="56">
        <f>1000*(R242)*O242/((R242)+T242)</f>
        <v>1000000</v>
      </c>
      <c r="V242" s="66">
        <f>(R242+T242)/((S242*6.7)+(Q242))</f>
        <v>0.222</v>
      </c>
      <c r="W242" s="67">
        <v>6.72</v>
      </c>
      <c r="X242" s="68">
        <v>8</v>
      </c>
      <c r="Y242" s="69">
        <f>(W242/X242)*8*R242</f>
        <v>1.4918400000000001</v>
      </c>
      <c r="Z242" s="70">
        <v>0</v>
      </c>
      <c r="AA242" s="71">
        <v>8</v>
      </c>
      <c r="AB242" s="68">
        <v>16</v>
      </c>
      <c r="AC242" s="72">
        <f>(Z242+(AA242/AB242))*2.7</f>
        <v>1.3500000000000001</v>
      </c>
      <c r="AD242" s="73">
        <f>Y242*U242/(Y242+AC242)</f>
        <v>524955.66252850264</v>
      </c>
      <c r="AE242" s="69">
        <f>(Y242+AC242)/(8*(W242/X242)+8*0.84375*(Z242+AA242/AB242))</f>
        <v>0.2815096582466568</v>
      </c>
      <c r="AF242" s="74">
        <f>AD242*AE242</f>
        <v>147780.08915304608</v>
      </c>
      <c r="AG242" t="s">
        <v>420</v>
      </c>
      <c r="AH242" s="71">
        <v>8</v>
      </c>
      <c r="AI242" s="71">
        <v>16</v>
      </c>
      <c r="AJ242" s="2">
        <f>(AF242*(AH242/AI242)/16)*J242/1000</f>
        <v>4.6181277860326899</v>
      </c>
      <c r="AK242" t="s">
        <v>267</v>
      </c>
    </row>
    <row r="243" spans="3:37" ht="12.75">
      <c r="C243" s="10">
        <f>AJ243</f>
        <v>11.516091764317544</v>
      </c>
      <c r="D243" t="str">
        <f>AK243</f>
        <v>mg</v>
      </c>
      <c r="E243" t="s">
        <v>287</v>
      </c>
      <c r="H243">
        <v>1</v>
      </c>
      <c r="I243">
        <v>1</v>
      </c>
      <c r="J243" s="6">
        <f>H243/I243</f>
        <v>1</v>
      </c>
      <c r="K243" s="6"/>
      <c r="L243" s="60">
        <v>1</v>
      </c>
      <c r="M243" s="61">
        <v>0</v>
      </c>
      <c r="N243" s="52">
        <f>M243*2.68</f>
        <v>0</v>
      </c>
      <c r="O243" s="62">
        <f>(L243*1000)/(N243+L243)</f>
        <v>1000</v>
      </c>
      <c r="P243" s="63">
        <v>0.623</v>
      </c>
      <c r="Q243" s="61">
        <v>1</v>
      </c>
      <c r="R243" s="64">
        <f>Q243*P243</f>
        <v>0.623</v>
      </c>
      <c r="S243" s="61">
        <v>0</v>
      </c>
      <c r="T243" s="65">
        <f>S243*2.68</f>
        <v>0</v>
      </c>
      <c r="U243" s="56">
        <f>1000*(R243)*O243/((R243)+T243)</f>
        <v>1000000</v>
      </c>
      <c r="V243" s="66">
        <f>(R243+T243)/((S243*6.7)+(Q243))</f>
        <v>0.623</v>
      </c>
      <c r="W243" s="67">
        <v>6.72</v>
      </c>
      <c r="X243" s="68">
        <v>8</v>
      </c>
      <c r="Y243" s="69">
        <f>(W243/X243)*8*R243</f>
        <v>4.1865600000000001</v>
      </c>
      <c r="Z243" s="70">
        <v>0</v>
      </c>
      <c r="AA243" s="71">
        <v>11</v>
      </c>
      <c r="AB243" s="68">
        <v>16</v>
      </c>
      <c r="AC243" s="72">
        <f>(Z243+(AA243/AB243))*2.7</f>
        <v>1.8562500000000002</v>
      </c>
      <c r="AD243" s="73">
        <f>Y243*U243/(Y243+AC243)</f>
        <v>692816.75247111858</v>
      </c>
      <c r="AE243" s="69">
        <f>(Y243+AC243)/(8*(W243/X243)+8*0.84375*(Z243+AA243/AB243))</f>
        <v>0.53190823568245582</v>
      </c>
      <c r="AF243" s="74">
        <f>AD243*AE243</f>
        <v>368514.93645816139</v>
      </c>
      <c r="AG243" t="s">
        <v>440</v>
      </c>
      <c r="AH243" s="71">
        <v>8</v>
      </c>
      <c r="AI243" s="71">
        <v>16</v>
      </c>
      <c r="AJ243" s="2">
        <f>(AF243*(AH243/AI243)/16)*J243/1000</f>
        <v>11.516091764317544</v>
      </c>
      <c r="AK243" t="s">
        <v>267</v>
      </c>
    </row>
    <row r="244" spans="3:37" ht="12.75">
      <c r="C244" s="94">
        <f>AJ244</f>
        <v>8.2169390787518566</v>
      </c>
      <c r="D244" t="str">
        <f>AK244</f>
        <v>mg</v>
      </c>
      <c r="E244" t="s">
        <v>281</v>
      </c>
      <c r="H244">
        <v>1</v>
      </c>
      <c r="I244">
        <v>1</v>
      </c>
      <c r="J244" s="6">
        <f>H244/I244</f>
        <v>1</v>
      </c>
      <c r="K244" s="6"/>
      <c r="L244" s="60">
        <v>1</v>
      </c>
      <c r="M244" s="61">
        <v>0</v>
      </c>
      <c r="N244" s="52">
        <f>M244*2.68</f>
        <v>0</v>
      </c>
      <c r="O244" s="62">
        <f>(L244*1000)/(N244+L244)</f>
        <v>1000</v>
      </c>
      <c r="P244" s="63">
        <v>0.39500000000000002</v>
      </c>
      <c r="Q244" s="61">
        <v>1</v>
      </c>
      <c r="R244" s="64">
        <f>Q244*P244</f>
        <v>0.39500000000000002</v>
      </c>
      <c r="S244" s="61">
        <v>0</v>
      </c>
      <c r="T244" s="65">
        <f>S244*2.68</f>
        <v>0</v>
      </c>
      <c r="U244" s="56">
        <f>1000*(R244)*O244/((R244)+T244)</f>
        <v>1000000</v>
      </c>
      <c r="V244" s="66">
        <f>(R244+T244)/((S244*6.7)+(Q244))</f>
        <v>0.39500000000000002</v>
      </c>
      <c r="W244" s="67">
        <v>6.72</v>
      </c>
      <c r="X244" s="68">
        <v>8</v>
      </c>
      <c r="Y244" s="69">
        <f>(W244/X244)*8*R244</f>
        <v>2.6543999999999999</v>
      </c>
      <c r="Z244" s="70">
        <v>0</v>
      </c>
      <c r="AA244" s="71">
        <v>8</v>
      </c>
      <c r="AB244" s="68">
        <v>16</v>
      </c>
      <c r="AC244" s="72">
        <f>(Z244+(AA244/AB244))*2.7</f>
        <v>1.3500000000000001</v>
      </c>
      <c r="AD244" s="73">
        <f>Y244*U244/(Y244+AC244)</f>
        <v>662870.84207371878</v>
      </c>
      <c r="AE244" s="69">
        <f>(Y244+AC244)/(8*(W244/X244)+8*0.84375*(Z244+AA244/AB244))</f>
        <v>0.39667161961367015</v>
      </c>
      <c r="AF244" s="74">
        <f>AD244*AE244</f>
        <v>262942.05052005942</v>
      </c>
      <c r="AG244" t="s">
        <v>281</v>
      </c>
      <c r="AH244" s="71">
        <v>8</v>
      </c>
      <c r="AI244" s="71">
        <v>16</v>
      </c>
      <c r="AJ244" s="2">
        <f>(AF244*(AH244/AI244)/16)*J244/1000</f>
        <v>8.2169390787518566</v>
      </c>
      <c r="AK244" t="s">
        <v>267</v>
      </c>
    </row>
    <row r="245" spans="5:33" ht="12.75">
      <c r="E245" s="92" t="s">
        <v>441</v>
      </c>
      <c r="L245" s="50"/>
      <c r="M245" s="51"/>
      <c r="N245" s="52"/>
      <c r="O245" s="53"/>
      <c r="P245" s="50"/>
      <c r="Q245" s="54"/>
      <c r="R245" s="55"/>
      <c r="S245" s="55"/>
      <c r="T245" s="55"/>
      <c r="U245" s="56"/>
      <c r="V245" s="55"/>
      <c r="W245" s="9"/>
      <c r="Y245" s="9"/>
      <c r="Z245" s="9"/>
      <c r="AA245" s="9"/>
      <c r="AC245" s="9"/>
      <c r="AD245" s="57"/>
      <c r="AE245" s="9"/>
      <c r="AF245" s="58"/>
      <c r="AG245" s="92" t="s">
        <v>441</v>
      </c>
    </row>
    <row r="246" spans="1:35" ht="12.75">
      <c r="A246" s="1" t="s">
        <v>345</v>
      </c>
      <c r="B246" t="s">
        <v>435</v>
      </c>
      <c r="C246" s="8">
        <v>0.65</v>
      </c>
      <c r="D246" t="s">
        <v>346</v>
      </c>
      <c r="E246" t="s">
        <v>347</v>
      </c>
      <c r="F246" t="s">
        <v>348</v>
      </c>
      <c r="J246" s="6"/>
      <c r="K246" s="6"/>
      <c r="L246" s="50"/>
      <c r="M246" s="51"/>
      <c r="N246" s="52"/>
      <c r="O246" s="53"/>
      <c r="P246" s="50"/>
      <c r="Q246" s="54"/>
      <c r="R246" s="55"/>
      <c r="S246" s="55"/>
      <c r="T246" s="55"/>
      <c r="U246" s="56"/>
      <c r="V246" s="55"/>
      <c r="W246" s="9"/>
      <c r="Y246" s="9"/>
      <c r="Z246" s="9"/>
      <c r="AA246" s="9"/>
      <c r="AC246" s="9"/>
      <c r="AD246" s="57"/>
      <c r="AE246" s="9"/>
      <c r="AF246" s="58"/>
      <c r="AG246" t="s">
        <v>347</v>
      </c>
      <c r="AH246" s="71"/>
      <c r="AI246" s="71"/>
    </row>
    <row r="247" spans="3:37" ht="12.75">
      <c r="C247" s="94">
        <f>AJ247</f>
        <v>2.8609271523178803</v>
      </c>
      <c r="D247" t="str">
        <f>AK247</f>
        <v>mg</v>
      </c>
      <c r="E247" t="s">
        <v>306</v>
      </c>
      <c r="H247">
        <v>1</v>
      </c>
      <c r="I247">
        <v>1</v>
      </c>
      <c r="J247" s="6">
        <f>H247/I247</f>
        <v>1</v>
      </c>
      <c r="K247" s="6"/>
      <c r="L247" s="60">
        <v>1</v>
      </c>
      <c r="M247" s="61">
        <v>0</v>
      </c>
      <c r="N247" s="52">
        <f>M247*2.68</f>
        <v>0</v>
      </c>
      <c r="O247" s="62">
        <f>(L247*1000)/(N247+L247)</f>
        <v>1000</v>
      </c>
      <c r="P247" s="63">
        <v>0.432</v>
      </c>
      <c r="Q247" s="61">
        <v>1</v>
      </c>
      <c r="R247" s="64">
        <f>Q247*P247</f>
        <v>0.432</v>
      </c>
      <c r="S247" s="61">
        <v>0</v>
      </c>
      <c r="T247" s="65">
        <f>S247*2.68</f>
        <v>0</v>
      </c>
      <c r="U247" s="56">
        <f>1000*(R247)*O247/((R247)+T247)</f>
        <v>1000000</v>
      </c>
      <c r="V247" s="66">
        <f>(R247+T247)/((S247*6.7)+(Q247))</f>
        <v>0.432</v>
      </c>
      <c r="W247" s="67">
        <v>1</v>
      </c>
      <c r="X247" s="68">
        <v>8</v>
      </c>
      <c r="Y247" s="69">
        <f>(W247/X247)*8*R247</f>
        <v>0.432</v>
      </c>
      <c r="Z247" s="70">
        <v>1</v>
      </c>
      <c r="AA247" s="71">
        <v>4</v>
      </c>
      <c r="AB247" s="68">
        <v>16</v>
      </c>
      <c r="AC247" s="72">
        <f>(Z247+(AA247/AB247))*2.7</f>
        <v>3.375</v>
      </c>
      <c r="AD247" s="73">
        <f>Y247*U247/(Y247+AC247)</f>
        <v>113475.17730496454</v>
      </c>
      <c r="AE247" s="69">
        <f>(Y247+AC247)/(8*(W247/X247)+8*0.84375*(Z247+AA247/AB247))</f>
        <v>0.40339072847682111</v>
      </c>
      <c r="AF247" s="74">
        <f>AD247*AE247</f>
        <v>45774.834437086087</v>
      </c>
      <c r="AG247" t="s">
        <v>306</v>
      </c>
      <c r="AH247" s="71">
        <v>16</v>
      </c>
      <c r="AI247" s="71">
        <v>16</v>
      </c>
      <c r="AJ247" s="2">
        <f>(AF247*(AH247/AI247)/16)*J247/1000</f>
        <v>2.8609271523178803</v>
      </c>
      <c r="AK247" t="s">
        <v>267</v>
      </c>
    </row>
    <row r="248" spans="5:33" ht="12.75">
      <c r="E248" s="92" t="s">
        <v>442</v>
      </c>
      <c r="L248" s="50"/>
      <c r="M248" s="51"/>
      <c r="N248" s="52"/>
      <c r="O248" s="53"/>
      <c r="P248" s="50"/>
      <c r="Q248" s="54"/>
      <c r="R248" s="55"/>
      <c r="S248" s="55"/>
      <c r="T248" s="55"/>
      <c r="U248" s="56"/>
      <c r="V248" s="55"/>
      <c r="W248" s="9"/>
      <c r="Y248" s="9"/>
      <c r="Z248" s="9"/>
      <c r="AA248" s="9"/>
      <c r="AC248" s="9"/>
      <c r="AD248" s="57"/>
      <c r="AE248" s="9"/>
      <c r="AF248" s="58"/>
      <c r="AG248" s="92" t="s">
        <v>442</v>
      </c>
    </row>
    <row r="249" spans="1:43" ht="14.9" customHeight="1">
      <c r="A249" s="1" t="s">
        <v>295</v>
      </c>
      <c r="B249" t="s">
        <v>435</v>
      </c>
      <c r="C249" s="82">
        <f>AJ249</f>
        <v>6.545561472228159</v>
      </c>
      <c r="D249" t="str">
        <f>AK249</f>
        <v>ng</v>
      </c>
      <c r="E249" t="s">
        <v>296</v>
      </c>
      <c r="F249" t="s">
        <v>297</v>
      </c>
      <c r="G249" t="s">
        <v>443</v>
      </c>
      <c r="H249">
        <v>97</v>
      </c>
      <c r="I249">
        <v>136</v>
      </c>
      <c r="J249" s="6">
        <f>H249/I249</f>
        <v>0.71323529411764708</v>
      </c>
      <c r="K249" s="59">
        <v>0.58399999999999996</v>
      </c>
      <c r="L249" s="60">
        <v>0.109</v>
      </c>
      <c r="M249" s="61">
        <v>6</v>
      </c>
      <c r="N249" s="52">
        <f>M249*2.68</f>
        <v>16.080000000000002</v>
      </c>
      <c r="O249" s="62">
        <f>(L249*1000)/(N249+L249)</f>
        <v>6.7329668293285545</v>
      </c>
      <c r="P249" s="63">
        <v>0.42099999999999999</v>
      </c>
      <c r="Q249" s="61">
        <v>0.50</v>
      </c>
      <c r="R249" s="64">
        <f>Q249*P249</f>
        <v>0.21049999999999999</v>
      </c>
      <c r="S249" s="61">
        <v>2</v>
      </c>
      <c r="T249" s="65">
        <f>S249*2.68</f>
        <v>5.3600000000000003</v>
      </c>
      <c r="U249" s="56">
        <f>1000*(R249)*O249/((R249)+T249)</f>
        <v>254.42770264314888</v>
      </c>
      <c r="V249" s="66">
        <f>(R249+T249)/((S249*6.7)+(Q249))</f>
        <v>0.40075539568345325</v>
      </c>
      <c r="W249" s="86">
        <v>0.0625</v>
      </c>
      <c r="X249" s="68">
        <v>8</v>
      </c>
      <c r="Y249" s="69">
        <f>(W249*8*V249)/X249</f>
        <v>0.025047212230215828</v>
      </c>
      <c r="Z249" s="70">
        <v>2</v>
      </c>
      <c r="AA249" s="71">
        <v>0</v>
      </c>
      <c r="AB249" s="68">
        <v>16</v>
      </c>
      <c r="AC249" s="68">
        <f>(Z249+(AA249/AB249))*2.7</f>
        <v>5.4000000000000004</v>
      </c>
      <c r="AD249" s="73">
        <f>Y249*U249/(Y249+AC249)</f>
        <v>1.1746818812899142</v>
      </c>
      <c r="AE249" s="69">
        <f>(Y249+AC249)/(8*(W249/X249)+8*0.84375*(Z249+AA249/AB249))</f>
        <v>0.40000348108609879</v>
      </c>
      <c r="AF249" s="74">
        <f>AD249*AE249</f>
        <v>0.46987684168473315</v>
      </c>
      <c r="AG249" s="75" t="s">
        <v>296</v>
      </c>
      <c r="AH249" s="71">
        <v>5</v>
      </c>
      <c r="AI249" s="71">
        <v>16</v>
      </c>
      <c r="AJ249" s="2">
        <f>(AF249*(AH249/AI249)/16)*J249*1000</f>
        <v>6.545561472228159</v>
      </c>
      <c r="AK249" t="s">
        <v>176</v>
      </c>
      <c r="AM249" s="77" t="s">
        <v>444</v>
      </c>
      <c r="AN249" s="77"/>
      <c r="AO249" s="77"/>
      <c r="AP249" s="77"/>
      <c r="AQ249" s="77"/>
    </row>
    <row r="250" spans="3:42" ht="12.75">
      <c r="C250" s="94">
        <f>AJ250</f>
        <v>1.5985556499575191</v>
      </c>
      <c r="D250" t="str">
        <f>AK250</f>
        <v>µg</v>
      </c>
      <c r="E250" t="s">
        <v>304</v>
      </c>
      <c r="H250">
        <v>1</v>
      </c>
      <c r="I250">
        <v>1</v>
      </c>
      <c r="J250" s="6">
        <f>H250/I250</f>
        <v>1</v>
      </c>
      <c r="K250" s="6"/>
      <c r="L250" s="60">
        <v>1</v>
      </c>
      <c r="M250" s="61">
        <v>0</v>
      </c>
      <c r="N250" s="52">
        <f>M250*2.68</f>
        <v>0</v>
      </c>
      <c r="O250" s="62">
        <f>(L250*1000)/(N250+L250)</f>
        <v>1000</v>
      </c>
      <c r="P250" s="63">
        <v>0.42399999999999999</v>
      </c>
      <c r="Q250" s="61">
        <v>1</v>
      </c>
      <c r="R250" s="64">
        <f>Q250*P250</f>
        <v>0.42399999999999999</v>
      </c>
      <c r="S250" s="61">
        <v>0</v>
      </c>
      <c r="T250" s="65">
        <f>S250*2.68</f>
        <v>0</v>
      </c>
      <c r="U250" s="56">
        <f>1000*(R250)*O250/((R250)+T250)</f>
        <v>1000000</v>
      </c>
      <c r="V250" s="66">
        <f>(R250+T250)/((S250*6.7)+(Q250))</f>
        <v>0.42399999999999999</v>
      </c>
      <c r="W250" s="67">
        <v>0.25</v>
      </c>
      <c r="X250" s="68">
        <v>8</v>
      </c>
      <c r="Y250" s="69">
        <f>(W250/X250)*8*R250</f>
        <v>0.106</v>
      </c>
      <c r="Z250" s="70">
        <v>2</v>
      </c>
      <c r="AA250" s="71">
        <v>11</v>
      </c>
      <c r="AB250" s="68">
        <v>16</v>
      </c>
      <c r="AC250" s="72">
        <f>(Z250+(AA250/AB250))*2.7</f>
        <v>7.2562500000000005</v>
      </c>
      <c r="AD250" s="73">
        <f>Y250*U250/(Y250+AC250)</f>
        <v>14397.772420116133</v>
      </c>
      <c r="AE250" s="69">
        <f>(Y250+AC250)/(8*(W250/X250)+8*0.84375*(Z250+AA250/AB250))</f>
        <v>0.40032625318606624</v>
      </c>
      <c r="AF250" s="74">
        <f>AD250*AE250</f>
        <v>5763.8062871707725</v>
      </c>
      <c r="AG250" t="s">
        <v>304</v>
      </c>
      <c r="AH250" s="75">
        <v>0.071000000000000008</v>
      </c>
      <c r="AI250" s="71">
        <v>16</v>
      </c>
      <c r="AJ250" s="2">
        <f>(AF250*(AH250/AI250)/16)*J250</f>
        <v>1.5985556499575191</v>
      </c>
      <c r="AK250" t="s">
        <v>41</v>
      </c>
      <c r="AP250" s="96"/>
    </row>
    <row r="251" spans="3:42" ht="12.75">
      <c r="C251" s="94">
        <f>AJ251</f>
        <v>1.904577315208156</v>
      </c>
      <c r="D251" t="str">
        <f>AK251</f>
        <v>µg</v>
      </c>
      <c r="E251" t="s">
        <v>293</v>
      </c>
      <c r="H251">
        <v>1</v>
      </c>
      <c r="I251">
        <v>1</v>
      </c>
      <c r="J251" s="6">
        <f>H251/I251</f>
        <v>1</v>
      </c>
      <c r="K251" s="6"/>
      <c r="L251" s="60">
        <v>1</v>
      </c>
      <c r="M251" s="61">
        <v>0</v>
      </c>
      <c r="N251" s="52">
        <f>M251*2.68</f>
        <v>0</v>
      </c>
      <c r="O251" s="62">
        <f>(L251*1000)/(N251+L251)</f>
        <v>1000</v>
      </c>
      <c r="P251" s="63">
        <v>0.40300000000000002</v>
      </c>
      <c r="Q251" s="61">
        <v>1</v>
      </c>
      <c r="R251" s="64">
        <f>Q251*P251</f>
        <v>0.40300000000000002</v>
      </c>
      <c r="S251" s="61">
        <v>0</v>
      </c>
      <c r="T251" s="65">
        <f>S251*2.68</f>
        <v>0</v>
      </c>
      <c r="U251" s="56">
        <f>1000*(R251)*O251/((R251)+T251)</f>
        <v>999999.99999999988</v>
      </c>
      <c r="V251" s="66">
        <f>(R251+T251)/((S251*6.7)+(Q251))</f>
        <v>0.40300000000000002</v>
      </c>
      <c r="W251" s="67">
        <v>0.25</v>
      </c>
      <c r="X251" s="68">
        <v>8</v>
      </c>
      <c r="Y251" s="69">
        <f>(W251/X251)*8*R251</f>
        <v>0.10075000000000001</v>
      </c>
      <c r="Z251" s="70">
        <v>2</v>
      </c>
      <c r="AA251" s="71">
        <v>11</v>
      </c>
      <c r="AB251" s="68">
        <v>16</v>
      </c>
      <c r="AC251" s="72">
        <f>(Z251+(AA251/AB251))*2.7</f>
        <v>7.2562500000000005</v>
      </c>
      <c r="AD251" s="73">
        <f>Y251*U251/(Y251+AC251)</f>
        <v>13694.440668750849</v>
      </c>
      <c r="AE251" s="69">
        <f>(Y251+AC251)/(8*(W251/X251)+8*0.84375*(Z251+AA251/AB251))</f>
        <v>0.40004078164825824</v>
      </c>
      <c r="AF251" s="74">
        <f>AD251*AE251</f>
        <v>5478.3347493627862</v>
      </c>
      <c r="AG251" t="s">
        <v>293</v>
      </c>
      <c r="AH251" s="75">
        <v>0.088999999999999996</v>
      </c>
      <c r="AI251" s="71">
        <v>16</v>
      </c>
      <c r="AJ251" s="2">
        <f>(AF251*(AH251/AI251)/16)*J251</f>
        <v>1.904577315208156</v>
      </c>
      <c r="AK251" t="s">
        <v>41</v>
      </c>
      <c r="AP251" s="96"/>
    </row>
    <row r="252" spans="3:42" ht="12.75">
      <c r="C252" s="8">
        <f>AJ252</f>
        <v>0.31828802039082404</v>
      </c>
      <c r="D252" t="str">
        <f>AK252</f>
        <v>µg</v>
      </c>
      <c r="E252" t="s">
        <v>420</v>
      </c>
      <c r="H252">
        <v>1</v>
      </c>
      <c r="I252">
        <v>1</v>
      </c>
      <c r="J252" s="6">
        <f>H252/I252</f>
        <v>1</v>
      </c>
      <c r="K252" s="6"/>
      <c r="L252" s="60">
        <v>1</v>
      </c>
      <c r="M252" s="61">
        <v>0</v>
      </c>
      <c r="N252" s="52">
        <f>M252*2.68</f>
        <v>0</v>
      </c>
      <c r="O252" s="62">
        <f>(L252*1000)/(N252+L252)</f>
        <v>1000</v>
      </c>
      <c r="P252" s="63">
        <v>0.222</v>
      </c>
      <c r="Q252" s="61">
        <v>1</v>
      </c>
      <c r="R252" s="64">
        <f>Q252*P252</f>
        <v>0.222</v>
      </c>
      <c r="S252" s="61">
        <v>0</v>
      </c>
      <c r="T252" s="65">
        <f>S252*2.68</f>
        <v>0</v>
      </c>
      <c r="U252" s="56">
        <f>1000*(R252)*O252/((R252)+T252)</f>
        <v>1000000</v>
      </c>
      <c r="V252" s="66">
        <f>(R252+T252)/((S252*6.7)+(Q252))</f>
        <v>0.222</v>
      </c>
      <c r="W252" s="67">
        <v>0.25</v>
      </c>
      <c r="X252" s="68">
        <v>8</v>
      </c>
      <c r="Y252" s="69">
        <f>(W252/X252)*8*R252</f>
        <v>0.055500000000000001</v>
      </c>
      <c r="Z252" s="70">
        <v>2</v>
      </c>
      <c r="AA252" s="71">
        <v>11</v>
      </c>
      <c r="AB252" s="68">
        <v>16</v>
      </c>
      <c r="AC252" s="72">
        <f>(Z252+(AA252/AB252))*2.7</f>
        <v>7.2562500000000005</v>
      </c>
      <c r="AD252" s="73">
        <f>Y252*U252/(Y252+AC252)</f>
        <v>7590.5221048312642</v>
      </c>
      <c r="AE252" s="69">
        <f>(Y252+AC252)/(8*(W252/X252)+8*0.84375*(Z252+AA252/AB252))</f>
        <v>0.39758028887000846</v>
      </c>
      <c r="AF252" s="74">
        <f>AD252*AE252</f>
        <v>3017.8419711129986</v>
      </c>
      <c r="AG252" t="s">
        <v>420</v>
      </c>
      <c r="AH252" s="75">
        <v>0.027</v>
      </c>
      <c r="AI252" s="71">
        <v>16</v>
      </c>
      <c r="AJ252" s="2">
        <f>(AF252*(AH252/AI252)/16)*J252</f>
        <v>0.31828802039082404</v>
      </c>
      <c r="AK252" t="s">
        <v>41</v>
      </c>
      <c r="AP252" s="96"/>
    </row>
    <row r="253" spans="3:42" ht="12.75">
      <c r="C253" s="8">
        <f>AJ253</f>
        <v>0.27064570943075605</v>
      </c>
      <c r="D253" t="str">
        <f>AK253</f>
        <v>µg</v>
      </c>
      <c r="E253" t="s">
        <v>300</v>
      </c>
      <c r="H253">
        <v>1</v>
      </c>
      <c r="I253">
        <v>1</v>
      </c>
      <c r="J253" s="6">
        <f>H253/I253</f>
        <v>1</v>
      </c>
      <c r="K253" s="6"/>
      <c r="L253" s="60">
        <v>1</v>
      </c>
      <c r="M253" s="61">
        <v>0</v>
      </c>
      <c r="N253" s="52">
        <f>M253*2.68</f>
        <v>0</v>
      </c>
      <c r="O253" s="62">
        <f>(L253*1000)/(N253+L253)</f>
        <v>1000</v>
      </c>
      <c r="P253" s="63">
        <v>0.55400000000000005</v>
      </c>
      <c r="Q253" s="61">
        <v>1</v>
      </c>
      <c r="R253" s="64">
        <f>Q253*P253</f>
        <v>0.55400000000000005</v>
      </c>
      <c r="S253" s="61">
        <v>0</v>
      </c>
      <c r="T253" s="65">
        <f>S253*2.68</f>
        <v>0</v>
      </c>
      <c r="U253" s="56">
        <f>1000*(R253)*O253/((R253)+T253)</f>
        <v>999999.99999999988</v>
      </c>
      <c r="V253" s="66">
        <f>(R253+T253)/((S253*6.7)+(Q253))</f>
        <v>0.55400000000000005</v>
      </c>
      <c r="W253" s="67">
        <v>0.25</v>
      </c>
      <c r="X253" s="68">
        <v>8</v>
      </c>
      <c r="Y253" s="69">
        <f>(W253/X253)*8*R253</f>
        <v>0.13850000000000001</v>
      </c>
      <c r="Z253" s="70">
        <v>2</v>
      </c>
      <c r="AA253" s="71">
        <v>11</v>
      </c>
      <c r="AB253" s="68">
        <v>16</v>
      </c>
      <c r="AC253" s="72">
        <f>(Z253+(AA253/AB253))*2.7</f>
        <v>7.2562500000000005</v>
      </c>
      <c r="AD253" s="73">
        <f>Y253*U253/(Y253+AC253)</f>
        <v>18729.504040028398</v>
      </c>
      <c r="AE253" s="69">
        <f>(Y253+AC253)/(8*(W253/X253)+8*0.84375*(Z253+AA253/AB253))</f>
        <v>0.40209345794392515</v>
      </c>
      <c r="AF253" s="74">
        <f>AD253*AE253</f>
        <v>7531.0110450297343</v>
      </c>
      <c r="AG253" t="s">
        <v>300</v>
      </c>
      <c r="AH253" s="75">
        <v>0.0091999999999999998</v>
      </c>
      <c r="AI253" s="71">
        <v>16</v>
      </c>
      <c r="AJ253" s="2">
        <f>(AF253*(AH253/AI253)/16)*J253</f>
        <v>0.27064570943075605</v>
      </c>
      <c r="AK253" t="s">
        <v>41</v>
      </c>
      <c r="AP253" s="96"/>
    </row>
    <row r="254" spans="3:42" ht="12.75">
      <c r="C254" s="8">
        <f>AJ254</f>
        <v>0.55225148683092595</v>
      </c>
      <c r="D254" t="str">
        <f>AK254</f>
        <v>µg</v>
      </c>
      <c r="E254" t="s">
        <v>286</v>
      </c>
      <c r="H254">
        <v>1</v>
      </c>
      <c r="I254">
        <v>1</v>
      </c>
      <c r="J254" s="6">
        <f>H254/I254</f>
        <v>1</v>
      </c>
      <c r="K254" s="6"/>
      <c r="L254" s="60">
        <v>1</v>
      </c>
      <c r="M254" s="61">
        <v>0</v>
      </c>
      <c r="N254" s="52">
        <f>M254*2.68</f>
        <v>0</v>
      </c>
      <c r="O254" s="62">
        <f>(L254*1000)/(N254+L254)</f>
        <v>1000</v>
      </c>
      <c r="P254" s="63">
        <v>0.40</v>
      </c>
      <c r="Q254" s="61">
        <v>1</v>
      </c>
      <c r="R254" s="64">
        <f>Q254*P254</f>
        <v>0.40000000000000002</v>
      </c>
      <c r="S254" s="61">
        <v>0</v>
      </c>
      <c r="T254" s="65">
        <f>S254*2.68</f>
        <v>0</v>
      </c>
      <c r="U254" s="56">
        <f>1000*(R254)*O254/((R254)+T254)</f>
        <v>1000000</v>
      </c>
      <c r="V254" s="66">
        <f>(R254+T254)/((S254*6.7)+(Q254))</f>
        <v>0.40000000000000002</v>
      </c>
      <c r="W254" s="67">
        <v>0.25</v>
      </c>
      <c r="X254" s="68">
        <v>8</v>
      </c>
      <c r="Y254" s="69">
        <f>(W254/X254)*8*R254</f>
        <v>0.10000000000000001</v>
      </c>
      <c r="Z254" s="70">
        <v>2</v>
      </c>
      <c r="AA254" s="71">
        <v>11</v>
      </c>
      <c r="AB254" s="68">
        <v>16</v>
      </c>
      <c r="AC254" s="72">
        <f>(Z254+(AA254/AB254))*2.7</f>
        <v>7.2562500000000005</v>
      </c>
      <c r="AD254" s="73">
        <f>Y254*U254/(Y254+AC254)</f>
        <v>13593.882752761258</v>
      </c>
      <c r="AE254" s="69">
        <f>(Y254+AC254)/(8*(W254/X254)+8*0.84375*(Z254+AA254/AB254))</f>
        <v>0.39999999999999991</v>
      </c>
      <c r="AF254" s="74">
        <f>AD254*AE254</f>
        <v>5437.5531011045014</v>
      </c>
      <c r="AG254" t="s">
        <v>286</v>
      </c>
      <c r="AH254" s="75">
        <v>0.026000000000000002</v>
      </c>
      <c r="AI254" s="71">
        <v>16</v>
      </c>
      <c r="AJ254" s="2">
        <f>(AF254*(AH254/AI254)/16)*J254</f>
        <v>0.55225148683092595</v>
      </c>
      <c r="AK254" t="s">
        <v>41</v>
      </c>
      <c r="AP254" s="96"/>
    </row>
    <row r="255" spans="3:42" ht="12.75">
      <c r="C255" s="8">
        <f>AJ255</f>
        <v>0</v>
      </c>
      <c r="D255" t="str">
        <f>AK255</f>
        <v>µg</v>
      </c>
      <c r="E255" t="s">
        <v>284</v>
      </c>
      <c r="H255">
        <v>1</v>
      </c>
      <c r="I255">
        <v>1</v>
      </c>
      <c r="J255" s="6">
        <f>H255/I255</f>
        <v>1</v>
      </c>
      <c r="K255" s="6"/>
      <c r="L255" s="60">
        <v>1</v>
      </c>
      <c r="M255" s="61">
        <v>0</v>
      </c>
      <c r="N255" s="52">
        <f>M255*2.68</f>
        <v>0</v>
      </c>
      <c r="O255" s="62">
        <f>(L255*1000)/(N255+L255)</f>
        <v>1000</v>
      </c>
      <c r="P255" s="63">
        <v>0.64500000000000002</v>
      </c>
      <c r="Q255" s="61">
        <v>1</v>
      </c>
      <c r="R255" s="64">
        <f>Q255*P255</f>
        <v>0.64500000000000002</v>
      </c>
      <c r="S255" s="61">
        <v>0</v>
      </c>
      <c r="T255" s="65">
        <f>S255*2.68</f>
        <v>0</v>
      </c>
      <c r="U255" s="56">
        <f>1000*(R255)*O255/((R255)+T255)</f>
        <v>1000000</v>
      </c>
      <c r="V255" s="66">
        <f>(R255+T255)/((S255*6.7)+(Q255))</f>
        <v>0.64500000000000002</v>
      </c>
      <c r="W255" s="67">
        <v>0.25</v>
      </c>
      <c r="X255" s="68">
        <v>8</v>
      </c>
      <c r="Y255" s="69">
        <f>(W255/X255)*8*R255</f>
        <v>0.16125</v>
      </c>
      <c r="Z255" s="70">
        <v>2</v>
      </c>
      <c r="AA255" s="71">
        <v>11</v>
      </c>
      <c r="AB255" s="68">
        <v>16</v>
      </c>
      <c r="AC255" s="72">
        <f>(Z255+(AA255/AB255))*2.7</f>
        <v>7.2562500000000005</v>
      </c>
      <c r="AD255" s="73">
        <f>Y255*U255/(Y255+AC255)</f>
        <v>21739.130434782608</v>
      </c>
      <c r="AE255" s="69">
        <f>(Y255+AC255)/(8*(W255/X255)+8*0.84375*(Z255+AA255/AB255))</f>
        <v>0.40333050127442643</v>
      </c>
      <c r="AF255" s="74">
        <f>AD255*AE255</f>
        <v>8768.05437553101</v>
      </c>
      <c r="AG255" t="s">
        <v>284</v>
      </c>
      <c r="AH255" s="75">
        <v>0</v>
      </c>
      <c r="AI255" s="71">
        <v>16</v>
      </c>
      <c r="AJ255" s="2">
        <f>(AF255*(AH255/AI255)/16)*J255</f>
        <v>0</v>
      </c>
      <c r="AK255" t="s">
        <v>41</v>
      </c>
      <c r="AP255" s="96"/>
    </row>
    <row r="256" spans="3:42" ht="12.75">
      <c r="C256" s="94">
        <f>AJ256</f>
        <v>3.2115548003398464</v>
      </c>
      <c r="D256" t="str">
        <f>AK256</f>
        <v>µg</v>
      </c>
      <c r="E256" t="s">
        <v>306</v>
      </c>
      <c r="H256">
        <v>1</v>
      </c>
      <c r="I256">
        <v>1</v>
      </c>
      <c r="J256" s="6">
        <f>H256/I256</f>
        <v>1</v>
      </c>
      <c r="K256" s="6"/>
      <c r="L256" s="60">
        <v>1</v>
      </c>
      <c r="M256" s="61">
        <v>0</v>
      </c>
      <c r="N256" s="52">
        <f>M256*2.68</f>
        <v>0</v>
      </c>
      <c r="O256" s="62">
        <f>(L256*1000)/(N256+L256)</f>
        <v>1000</v>
      </c>
      <c r="P256" s="63">
        <v>0.432</v>
      </c>
      <c r="Q256" s="61">
        <v>1</v>
      </c>
      <c r="R256" s="64">
        <f>Q256*P256</f>
        <v>0.432</v>
      </c>
      <c r="S256" s="61">
        <v>0</v>
      </c>
      <c r="T256" s="65">
        <f>S256*2.68</f>
        <v>0</v>
      </c>
      <c r="U256" s="56">
        <f>1000*(R256)*O256/((R256)+T256)</f>
        <v>1000000</v>
      </c>
      <c r="V256" s="66">
        <f>(R256+T256)/((S256*6.7)+(Q256))</f>
        <v>0.432</v>
      </c>
      <c r="W256" s="67">
        <v>0.25</v>
      </c>
      <c r="X256" s="68">
        <v>8</v>
      </c>
      <c r="Y256" s="69">
        <f>(W256/X256)*8*R256</f>
        <v>0.108</v>
      </c>
      <c r="Z256" s="70">
        <v>2</v>
      </c>
      <c r="AA256" s="71">
        <v>11</v>
      </c>
      <c r="AB256" s="68">
        <v>16</v>
      </c>
      <c r="AC256" s="72">
        <f>(Z256+(AA256/AB256))*2.7</f>
        <v>7.2562500000000005</v>
      </c>
      <c r="AD256" s="73">
        <f>Y256*U256/(Y256+AC256)</f>
        <v>14665.444546287808</v>
      </c>
      <c r="AE256" s="69">
        <f>(Y256+AC256)/(8*(W256/X256)+8*0.84375*(Z256+AA256/AB256))</f>
        <v>0.40043500424808831</v>
      </c>
      <c r="AF256" s="74">
        <f>AD256*AE256</f>
        <v>5872.5573491928617</v>
      </c>
      <c r="AG256" t="s">
        <v>306</v>
      </c>
      <c r="AH256" s="75">
        <v>0.14000000000000001</v>
      </c>
      <c r="AI256" s="71">
        <v>16</v>
      </c>
      <c r="AJ256" s="2">
        <f>(AF256*(AH256/AI256)/16)*J256</f>
        <v>3.2115548003398464</v>
      </c>
      <c r="AK256" t="s">
        <v>41</v>
      </c>
      <c r="AP256" s="96"/>
    </row>
    <row r="257" spans="3:42" ht="13.4" customHeight="1">
      <c r="C257" s="94">
        <f>AJ257</f>
        <v>6.2924808836023782</v>
      </c>
      <c r="D257" t="str">
        <f>AK257</f>
        <v>µg</v>
      </c>
      <c r="E257" t="s">
        <v>307</v>
      </c>
      <c r="H257">
        <v>1</v>
      </c>
      <c r="I257">
        <v>1</v>
      </c>
      <c r="J257" s="6">
        <f>H257/I257</f>
        <v>1</v>
      </c>
      <c r="K257" s="6"/>
      <c r="L257" s="60">
        <v>1</v>
      </c>
      <c r="M257" s="61">
        <v>0</v>
      </c>
      <c r="N257" s="52">
        <f>M257*2.68</f>
        <v>0</v>
      </c>
      <c r="O257" s="62">
        <f>(L257*1000)/(N257+L257)</f>
        <v>1000</v>
      </c>
      <c r="P257" s="63">
        <v>0.47400000000000003</v>
      </c>
      <c r="Q257" s="61">
        <v>1</v>
      </c>
      <c r="R257" s="64">
        <f>Q257*P257</f>
        <v>0.47400000000000003</v>
      </c>
      <c r="S257" s="61">
        <v>0</v>
      </c>
      <c r="T257" s="65">
        <f>S257*2.68</f>
        <v>0</v>
      </c>
      <c r="U257" s="56">
        <f>1000*(R257)*O257/((R257)+T257)</f>
        <v>1000000</v>
      </c>
      <c r="V257" s="66">
        <f>(R257+T257)/((S257*6.7)+(Q257))</f>
        <v>0.47400000000000003</v>
      </c>
      <c r="W257" s="67">
        <v>0.25</v>
      </c>
      <c r="X257" s="68">
        <v>8</v>
      </c>
      <c r="Y257" s="69">
        <f>(W257/X257)*8*R257</f>
        <v>0.11850000000000001</v>
      </c>
      <c r="Z257" s="70">
        <v>2</v>
      </c>
      <c r="AA257" s="71">
        <v>11</v>
      </c>
      <c r="AB257" s="68">
        <v>16</v>
      </c>
      <c r="AC257" s="72">
        <f>(Z257+(AA257/AB257))*2.7</f>
        <v>7.2562500000000005</v>
      </c>
      <c r="AD257" s="73">
        <f>Y257*U257/(Y257+AC257)</f>
        <v>16068.341299705075</v>
      </c>
      <c r="AE257" s="69">
        <f>(Y257+AC257)/(8*(W257/X257)+8*0.84375*(Z257+AA257/AB257))</f>
        <v>0.40100594732370431</v>
      </c>
      <c r="AF257" s="74">
        <f>AD257*AE257</f>
        <v>6443.5004248088353</v>
      </c>
      <c r="AG257" t="s">
        <v>307</v>
      </c>
      <c r="AH257" s="75">
        <v>0.25</v>
      </c>
      <c r="AI257" s="71">
        <v>16</v>
      </c>
      <c r="AJ257" s="2">
        <f>(AF257*(AH257/AI257)/16)*J257</f>
        <v>6.2924808836023782</v>
      </c>
      <c r="AK257" t="s">
        <v>41</v>
      </c>
      <c r="AP257" s="96"/>
    </row>
    <row r="258" spans="3:42" ht="12.75">
      <c r="C258" s="8">
        <f>AJ258</f>
        <v>0</v>
      </c>
      <c r="D258" t="str">
        <f>AK258</f>
        <v>µg</v>
      </c>
      <c r="E258" t="s">
        <v>283</v>
      </c>
      <c r="H258">
        <v>1</v>
      </c>
      <c r="I258">
        <v>1</v>
      </c>
      <c r="J258" s="6">
        <f>H258/I258</f>
        <v>1</v>
      </c>
      <c r="K258" s="6"/>
      <c r="L258" s="60">
        <v>1</v>
      </c>
      <c r="M258" s="61">
        <v>0</v>
      </c>
      <c r="N258" s="52">
        <f>M258*2.68</f>
        <v>0</v>
      </c>
      <c r="O258" s="62">
        <f>(L258*1000)/(N258+L258)</f>
        <v>1000</v>
      </c>
      <c r="P258" s="63">
        <v>0.44500000000000001</v>
      </c>
      <c r="Q258" s="61">
        <v>1</v>
      </c>
      <c r="R258" s="64">
        <f>Q258*P258</f>
        <v>0.44500000000000001</v>
      </c>
      <c r="S258" s="61">
        <v>0</v>
      </c>
      <c r="T258" s="65">
        <f>S258*2.68</f>
        <v>0</v>
      </c>
      <c r="U258" s="56">
        <f>1000*(R258)*O258/((R258)+T258)</f>
        <v>1000000</v>
      </c>
      <c r="V258" s="66">
        <f>(R258+T258)/((S258*6.7)+(Q258))</f>
        <v>0.44500000000000001</v>
      </c>
      <c r="W258" s="67">
        <v>0.25</v>
      </c>
      <c r="X258" s="68">
        <v>8</v>
      </c>
      <c r="Y258" s="69">
        <f>(W258/X258)*8*R258</f>
        <v>0.11125</v>
      </c>
      <c r="Z258" s="70">
        <v>2</v>
      </c>
      <c r="AA258" s="71">
        <v>11</v>
      </c>
      <c r="AB258" s="68">
        <v>16</v>
      </c>
      <c r="AC258" s="72">
        <f>(Z258+(AA258/AB258))*2.7</f>
        <v>7.2562500000000005</v>
      </c>
      <c r="AD258" s="73">
        <f>Y258*U258/(Y258+AC258)</f>
        <v>15100.101798439089</v>
      </c>
      <c r="AE258" s="69">
        <f>(Y258+AC258)/(8*(W258/X258)+8*0.84375*(Z258+AA258/AB258))</f>
        <v>0.40061172472387419</v>
      </c>
      <c r="AF258" s="74">
        <f>AD258*AE258</f>
        <v>6049.277824978758</v>
      </c>
      <c r="AG258" t="s">
        <v>283</v>
      </c>
      <c r="AH258" s="75">
        <v>0</v>
      </c>
      <c r="AI258" s="71">
        <v>16</v>
      </c>
      <c r="AJ258" s="2">
        <f>(AF258*(AH258/AI258)/16)*J258</f>
        <v>0</v>
      </c>
      <c r="AK258" t="s">
        <v>41</v>
      </c>
      <c r="AP258" s="96"/>
    </row>
    <row r="259" spans="3:42" ht="12.75">
      <c r="C259" s="94">
        <f>AJ259</f>
        <v>1.9093033135089206</v>
      </c>
      <c r="D259" t="str">
        <f>AK259</f>
        <v>µg</v>
      </c>
      <c r="E259" t="s">
        <v>382</v>
      </c>
      <c r="H259">
        <v>1</v>
      </c>
      <c r="I259">
        <v>1</v>
      </c>
      <c r="J259" s="6">
        <f>H259/I259</f>
        <v>1</v>
      </c>
      <c r="K259" s="6"/>
      <c r="L259" s="60">
        <v>1</v>
      </c>
      <c r="M259" s="61">
        <v>0</v>
      </c>
      <c r="N259" s="52">
        <f>M259*2.68</f>
        <v>0</v>
      </c>
      <c r="O259" s="62">
        <f>(L259*1000)/(N259+L259)</f>
        <v>1000</v>
      </c>
      <c r="P259" s="63">
        <v>0.40400000000000003</v>
      </c>
      <c r="Q259" s="61">
        <v>1</v>
      </c>
      <c r="R259" s="64">
        <f>Q259*P259</f>
        <v>0.40400000000000003</v>
      </c>
      <c r="S259" s="61">
        <v>0</v>
      </c>
      <c r="T259" s="65">
        <f>S259*2.68</f>
        <v>0</v>
      </c>
      <c r="U259" s="56">
        <f>1000*(R259)*O259/((R259)+T259)</f>
        <v>999999.99999999988</v>
      </c>
      <c r="V259" s="66">
        <f>(R259+T259)/((S259*6.7)+(Q259))</f>
        <v>0.40400000000000003</v>
      </c>
      <c r="W259" s="67">
        <v>0.25</v>
      </c>
      <c r="X259" s="68">
        <v>8</v>
      </c>
      <c r="Y259" s="69">
        <f>(W259/X259)*8*R259</f>
        <v>0.10100000000000001</v>
      </c>
      <c r="Z259" s="70">
        <v>2</v>
      </c>
      <c r="AA259" s="71">
        <v>11</v>
      </c>
      <c r="AB259" s="68">
        <v>16</v>
      </c>
      <c r="AC259" s="72">
        <f>(Z259+(AA259/AB259))*2.7</f>
        <v>7.2562500000000005</v>
      </c>
      <c r="AD259" s="73">
        <f>Y259*U259/(Y259+AC259)</f>
        <v>13727.955418124979</v>
      </c>
      <c r="AE259" s="69">
        <f>(Y259+AC259)/(8*(W259/X259)+8*0.84375*(Z259+AA259/AB259))</f>
        <v>0.40005437553101098</v>
      </c>
      <c r="AF259" s="74">
        <f>AD259*AE259</f>
        <v>5491.9286321155469</v>
      </c>
      <c r="AG259" t="s">
        <v>382</v>
      </c>
      <c r="AH259" s="75">
        <v>0.088999999999999996</v>
      </c>
      <c r="AI259" s="71">
        <v>16</v>
      </c>
      <c r="AJ259" s="2">
        <f>(AF259*(AH259/AI259)/16)*J259</f>
        <v>1.9093033135089206</v>
      </c>
      <c r="AK259" t="s">
        <v>41</v>
      </c>
      <c r="AP259" s="96"/>
    </row>
    <row r="260" spans="3:42" ht="12.75">
      <c r="C260" s="94">
        <f>AJ260</f>
        <v>1.3480777400169921</v>
      </c>
      <c r="D260" t="str">
        <f>AK260</f>
        <v>µg</v>
      </c>
      <c r="E260" t="s">
        <v>302</v>
      </c>
      <c r="H260">
        <v>1</v>
      </c>
      <c r="I260">
        <v>1</v>
      </c>
      <c r="J260" s="6">
        <f>H260/I260</f>
        <v>1</v>
      </c>
      <c r="K260" s="6"/>
      <c r="L260" s="60">
        <v>1</v>
      </c>
      <c r="M260" s="61">
        <v>0</v>
      </c>
      <c r="N260" s="52">
        <f>M260*2.68</f>
        <v>0</v>
      </c>
      <c r="O260" s="62">
        <f>(L260*1000)/(N260+L260)</f>
        <v>1000</v>
      </c>
      <c r="P260" s="63">
        <v>0.47900000000000004</v>
      </c>
      <c r="Q260" s="61">
        <v>1</v>
      </c>
      <c r="R260" s="64">
        <f>Q260*P260</f>
        <v>0.47900000000000004</v>
      </c>
      <c r="S260" s="61">
        <v>0</v>
      </c>
      <c r="T260" s="65">
        <f>S260*2.68</f>
        <v>0</v>
      </c>
      <c r="U260" s="56">
        <f>1000*(R260)*O260/((R260)+T260)</f>
        <v>1000000</v>
      </c>
      <c r="V260" s="66">
        <f>(R260+T260)/((S260*6.7)+(Q260))</f>
        <v>0.47900000000000004</v>
      </c>
      <c r="W260" s="67">
        <v>0.25</v>
      </c>
      <c r="X260" s="68">
        <v>8</v>
      </c>
      <c r="Y260" s="69">
        <f>(W260/X260)*8*R260</f>
        <v>0.11975000000000001</v>
      </c>
      <c r="Z260" s="70">
        <v>2</v>
      </c>
      <c r="AA260" s="71">
        <v>11</v>
      </c>
      <c r="AB260" s="68">
        <v>16</v>
      </c>
      <c r="AC260" s="72">
        <f>(Z260+(AA260/AB260))*2.7</f>
        <v>7.2562500000000005</v>
      </c>
      <c r="AD260" s="73">
        <f>Y260*U260/(Y260+AC260)</f>
        <v>16235.08676789588</v>
      </c>
      <c r="AE260" s="69">
        <f>(Y260+AC260)/(8*(W260/X260)+8*0.84375*(Z260+AA260/AB260))</f>
        <v>0.40107391673746806</v>
      </c>
      <c r="AF260" s="74">
        <f>AD260*AE260</f>
        <v>6511.4698385726415</v>
      </c>
      <c r="AG260" t="s">
        <v>302</v>
      </c>
      <c r="AH260" s="75">
        <v>0.052999999999999998</v>
      </c>
      <c r="AI260" s="71">
        <v>16</v>
      </c>
      <c r="AJ260" s="2">
        <f>(AF260*(AH260/AI260)/16)*J260</f>
        <v>1.3480777400169921</v>
      </c>
      <c r="AK260" t="s">
        <v>41</v>
      </c>
      <c r="AP260" s="96"/>
    </row>
    <row r="261" spans="3:42" ht="12.75">
      <c r="C261" s="8">
        <f>AJ261</f>
        <v>0.86363636363636342</v>
      </c>
      <c r="D261" t="str">
        <f>AK261</f>
        <v>µg</v>
      </c>
      <c r="E261" t="s">
        <v>285</v>
      </c>
      <c r="H261">
        <v>1</v>
      </c>
      <c r="I261">
        <v>1</v>
      </c>
      <c r="J261" s="6">
        <f>H261/I261</f>
        <v>1</v>
      </c>
      <c r="K261" s="6"/>
      <c r="L261" s="60">
        <v>1</v>
      </c>
      <c r="M261" s="61">
        <v>0</v>
      </c>
      <c r="N261" s="52">
        <f>M261*2.68</f>
        <v>0</v>
      </c>
      <c r="O261" s="62">
        <f>(L261*1000)/(N261+L261)</f>
        <v>1000</v>
      </c>
      <c r="P261" s="63">
        <v>0.152</v>
      </c>
      <c r="Q261" s="61">
        <v>1</v>
      </c>
      <c r="R261" s="64">
        <f>Q261*P261</f>
        <v>0.152</v>
      </c>
      <c r="S261" s="61">
        <v>0</v>
      </c>
      <c r="T261" s="65">
        <f>S261*2.68</f>
        <v>0</v>
      </c>
      <c r="U261" s="56">
        <f>1000*(R261)*O261/((R261)+T261)</f>
        <v>1000000</v>
      </c>
      <c r="V261" s="66">
        <f>(R261+T261)/((S261*6.7)+(Q261))</f>
        <v>0.152</v>
      </c>
      <c r="W261" s="67">
        <v>0.25</v>
      </c>
      <c r="X261" s="68">
        <v>8</v>
      </c>
      <c r="Y261" s="69">
        <f>(W261/X261)*8*R261</f>
        <v>0.037999999999999999</v>
      </c>
      <c r="Z261" s="70">
        <v>2</v>
      </c>
      <c r="AA261" s="71">
        <v>11</v>
      </c>
      <c r="AB261" s="68">
        <v>16</v>
      </c>
      <c r="AC261" s="72">
        <f>(Z261+(AA261/AB261))*2.7</f>
        <v>7.2562500000000005</v>
      </c>
      <c r="AD261" s="73">
        <f>Y261*U261/(Y261+AC261)</f>
        <v>5209.5828906330325</v>
      </c>
      <c r="AE261" s="69">
        <f>(Y261+AC261)/(8*(W261/X261)+8*0.84375*(Z261+AA261/AB261))</f>
        <v>0.39662871707731517</v>
      </c>
      <c r="AF261" s="74">
        <f>AD261*AE261</f>
        <v>2066.2701784197106</v>
      </c>
      <c r="AG261" t="s">
        <v>285</v>
      </c>
      <c r="AH261" s="75">
        <v>0.107</v>
      </c>
      <c r="AI261" s="71">
        <v>16</v>
      </c>
      <c r="AJ261" s="2">
        <f>(AF261*(AH261/AI261)/16)*J261</f>
        <v>0.86363636363636342</v>
      </c>
      <c r="AK261" t="s">
        <v>41</v>
      </c>
      <c r="AP261" s="96"/>
    </row>
    <row r="262" spans="3:42" ht="12.75">
      <c r="C262" s="94">
        <f>AJ262</f>
        <v>1.1116716227697534</v>
      </c>
      <c r="D262" t="str">
        <f>AK262</f>
        <v>µg</v>
      </c>
      <c r="E262" t="s">
        <v>281</v>
      </c>
      <c r="H262">
        <v>1</v>
      </c>
      <c r="I262">
        <v>1</v>
      </c>
      <c r="J262" s="6">
        <f>H262/I262</f>
        <v>1</v>
      </c>
      <c r="K262" s="6"/>
      <c r="L262" s="60">
        <v>1</v>
      </c>
      <c r="M262" s="61">
        <v>0</v>
      </c>
      <c r="N262" s="52">
        <f>M262*2.68</f>
        <v>0</v>
      </c>
      <c r="O262" s="62">
        <f>(L262*1000)/(N262+L262)</f>
        <v>1000</v>
      </c>
      <c r="P262" s="63">
        <v>0.39500000000000002</v>
      </c>
      <c r="Q262" s="61">
        <v>1</v>
      </c>
      <c r="R262" s="64">
        <f>Q262*P262</f>
        <v>0.39500000000000002</v>
      </c>
      <c r="S262" s="61">
        <v>0</v>
      </c>
      <c r="T262" s="65">
        <f>S262*2.68</f>
        <v>0</v>
      </c>
      <c r="U262" s="56">
        <f>1000*(R262)*O262/((R262)+T262)</f>
        <v>1000000</v>
      </c>
      <c r="V262" s="66">
        <f>(R262+T262)/((S262*6.7)+(Q262))</f>
        <v>0.39500000000000002</v>
      </c>
      <c r="W262" s="67">
        <v>0.25</v>
      </c>
      <c r="X262" s="68">
        <v>8</v>
      </c>
      <c r="Y262" s="69">
        <f>(W262/X262)*8*R262</f>
        <v>0.098750000000000004</v>
      </c>
      <c r="Z262" s="70">
        <v>2</v>
      </c>
      <c r="AA262" s="71">
        <v>11</v>
      </c>
      <c r="AB262" s="68">
        <v>16</v>
      </c>
      <c r="AC262" s="72">
        <f>(Z262+(AA262/AB262))*2.7</f>
        <v>7.2562500000000005</v>
      </c>
      <c r="AD262" s="73">
        <f>Y262*U262/(Y262+AC262)</f>
        <v>13426.240652617267</v>
      </c>
      <c r="AE262" s="69">
        <f>(Y262+AC262)/(8*(W262/X262)+8*0.84375*(Z262+AA262/AB262))</f>
        <v>0.39993203058623616</v>
      </c>
      <c r="AF262" s="74">
        <f>AD262*AE262</f>
        <v>5369.5836873406961</v>
      </c>
      <c r="AG262" t="s">
        <v>281</v>
      </c>
      <c r="AH262" s="75">
        <v>0.052999999999999998</v>
      </c>
      <c r="AI262" s="71">
        <v>16</v>
      </c>
      <c r="AJ262" s="2">
        <f>(AF262*(AH262/AI262)/16)*J262</f>
        <v>1.1116716227697534</v>
      </c>
      <c r="AK262" t="s">
        <v>41</v>
      </c>
      <c r="AP262" s="96"/>
    </row>
    <row r="263" spans="3:42" ht="12.75">
      <c r="C263" s="94">
        <f>AJ263</f>
        <v>2.3488211554800338</v>
      </c>
      <c r="D263" t="str">
        <f>AK263</f>
        <v>µg</v>
      </c>
      <c r="E263" t="s">
        <v>287</v>
      </c>
      <c r="H263">
        <v>1</v>
      </c>
      <c r="I263">
        <v>1</v>
      </c>
      <c r="J263" s="6">
        <f>H263/I263</f>
        <v>1</v>
      </c>
      <c r="K263" s="6"/>
      <c r="L263" s="60">
        <v>1</v>
      </c>
      <c r="M263" s="61">
        <v>0</v>
      </c>
      <c r="N263" s="52">
        <f>M263*2.68</f>
        <v>0</v>
      </c>
      <c r="O263" s="62">
        <f>(L263*1000)/(N263+L263)</f>
        <v>1000</v>
      </c>
      <c r="P263" s="63">
        <v>0.623</v>
      </c>
      <c r="Q263" s="61">
        <v>1</v>
      </c>
      <c r="R263" s="64">
        <f>Q263*P263</f>
        <v>0.623</v>
      </c>
      <c r="S263" s="61">
        <v>0</v>
      </c>
      <c r="T263" s="65">
        <f>S263*2.68</f>
        <v>0</v>
      </c>
      <c r="U263" s="56">
        <f>1000*(R263)*O263/((R263)+T263)</f>
        <v>1000000</v>
      </c>
      <c r="V263" s="66">
        <f>(R263+T263)/((S263*6.7)+(Q263))</f>
        <v>0.623</v>
      </c>
      <c r="W263" s="67">
        <v>0.25</v>
      </c>
      <c r="X263" s="68">
        <v>8</v>
      </c>
      <c r="Y263" s="69">
        <f>(W263/X263)*8*R263</f>
        <v>0.15575</v>
      </c>
      <c r="Z263" s="70">
        <v>2</v>
      </c>
      <c r="AA263" s="71">
        <v>11</v>
      </c>
      <c r="AB263" s="68">
        <v>16</v>
      </c>
      <c r="AC263" s="72">
        <f>(Z263+(AA263/AB263))*2.7</f>
        <v>7.2562500000000005</v>
      </c>
      <c r="AD263" s="73">
        <f>Y263*U263/(Y263+AC263)</f>
        <v>21013.221802482458</v>
      </c>
      <c r="AE263" s="69">
        <f>(Y263+AC263)/(8*(W263/X263)+8*0.84375*(Z263+AA263/AB263))</f>
        <v>0.40303143585386575</v>
      </c>
      <c r="AF263" s="74">
        <f>AD263*AE263</f>
        <v>8468.9889549702621</v>
      </c>
      <c r="AG263" t="s">
        <v>287</v>
      </c>
      <c r="AH263" s="75">
        <v>0.071000000000000008</v>
      </c>
      <c r="AI263" s="71">
        <v>16</v>
      </c>
      <c r="AJ263" s="2">
        <f>(AF263*(AH263/AI263)/16)*J263</f>
        <v>2.3488211554800338</v>
      </c>
      <c r="AK263" t="s">
        <v>41</v>
      </c>
      <c r="AP263" s="96"/>
    </row>
    <row r="264" spans="3:42" ht="12.75">
      <c r="C264" s="8">
        <f>AJ264</f>
        <v>0.18821686491079012</v>
      </c>
      <c r="D264" t="str">
        <f>AK264</f>
        <v>µg</v>
      </c>
      <c r="E264" t="s">
        <v>319</v>
      </c>
      <c r="H264">
        <v>1</v>
      </c>
      <c r="I264">
        <v>1</v>
      </c>
      <c r="J264" s="6">
        <f>H264/I264</f>
        <v>1</v>
      </c>
      <c r="K264" s="6"/>
      <c r="L264" s="60">
        <v>1</v>
      </c>
      <c r="M264" s="61">
        <v>0</v>
      </c>
      <c r="N264" s="52">
        <f>M264*2.68</f>
        <v>0</v>
      </c>
      <c r="O264" s="62">
        <f>(L264*1000)/(N264+L264)</f>
        <v>1000</v>
      </c>
      <c r="P264" s="63">
        <v>0.41699999999999998</v>
      </c>
      <c r="Q264" s="61">
        <v>1</v>
      </c>
      <c r="R264" s="64">
        <f>Q264*P264</f>
        <v>0.41699999999999998</v>
      </c>
      <c r="S264" s="61">
        <v>0</v>
      </c>
      <c r="T264" s="65">
        <f>S264*2.68</f>
        <v>0</v>
      </c>
      <c r="U264" s="56">
        <f>1000*(R264)*O264/((R264)+T264)</f>
        <v>1000000</v>
      </c>
      <c r="V264" s="66">
        <f>(R264+T264)/((S264*6.7)+(Q264))</f>
        <v>0.41699999999999998</v>
      </c>
      <c r="W264" s="67">
        <v>0.25</v>
      </c>
      <c r="X264" s="68">
        <v>8</v>
      </c>
      <c r="Y264" s="69">
        <f>(W264/X264)*8*R264</f>
        <v>0.10425</v>
      </c>
      <c r="Z264" s="70">
        <v>2</v>
      </c>
      <c r="AA264" s="71">
        <v>11</v>
      </c>
      <c r="AB264" s="68">
        <v>16</v>
      </c>
      <c r="AC264" s="72">
        <f>(Z264+(AA264/AB264))*2.7</f>
        <v>7.2562500000000005</v>
      </c>
      <c r="AD264" s="73">
        <f>Y264*U264/(Y264+AC264)</f>
        <v>14163.439983696759</v>
      </c>
      <c r="AE264" s="69">
        <f>(Y264+AC264)/(8*(W264/X264)+8*0.84375*(Z264+AA264/AB264))</f>
        <v>0.4002310960067969</v>
      </c>
      <c r="AF264" s="74">
        <f>AD264*AE264</f>
        <v>5668.6491079014431</v>
      </c>
      <c r="AG264" t="s">
        <v>319</v>
      </c>
      <c r="AH264" s="75">
        <v>0.0085000000000000006</v>
      </c>
      <c r="AI264" s="71">
        <v>16</v>
      </c>
      <c r="AJ264" s="2">
        <f>(AF264*(AH264/AI264)/16)*J264</f>
        <v>0.18821686491079012</v>
      </c>
      <c r="AK264" t="s">
        <v>41</v>
      </c>
      <c r="AP264" s="96"/>
    </row>
    <row r="265" spans="12:32" ht="12.75">
      <c r="L265" s="50"/>
      <c r="M265" s="51"/>
      <c r="N265" s="52"/>
      <c r="O265" s="53"/>
      <c r="P265" s="50"/>
      <c r="Q265" s="54"/>
      <c r="R265" s="55"/>
      <c r="S265" s="55"/>
      <c r="T265" s="55"/>
      <c r="U265" s="56"/>
      <c r="V265" s="55"/>
      <c r="W265" s="9"/>
      <c r="Y265" s="9"/>
      <c r="Z265" s="9"/>
      <c r="AA265" s="9"/>
      <c r="AC265" s="9"/>
      <c r="AD265" s="57"/>
      <c r="AE265" s="9"/>
      <c r="AF265" s="58"/>
    </row>
    <row r="266" spans="2:43" ht="158.95" customHeight="1">
      <c r="B266" s="27" t="s">
        <v>1</v>
      </c>
      <c r="C266" s="27" t="s">
        <v>2</v>
      </c>
      <c r="E266" t="s">
        <v>3</v>
      </c>
      <c r="F266" s="28" t="s">
        <v>4</v>
      </c>
      <c r="H266" s="27" t="s">
        <v>5</v>
      </c>
      <c r="I266" s="27" t="s">
        <v>6</v>
      </c>
      <c r="J266" s="29" t="s">
        <v>7</v>
      </c>
      <c r="K266" s="29" t="s">
        <v>8</v>
      </c>
      <c r="L266" s="30" t="s">
        <v>9</v>
      </c>
      <c r="M266" s="31" t="s">
        <v>10</v>
      </c>
      <c r="N266" s="32" t="s">
        <v>11</v>
      </c>
      <c r="O266" s="33" t="s">
        <v>12</v>
      </c>
      <c r="P266" s="34" t="s">
        <v>13</v>
      </c>
      <c r="Q266" s="35" t="s">
        <v>14</v>
      </c>
      <c r="R266" s="36" t="s">
        <v>15</v>
      </c>
      <c r="S266" s="36" t="s">
        <v>16</v>
      </c>
      <c r="T266" s="36" t="s">
        <v>17</v>
      </c>
      <c r="U266" s="37" t="s">
        <v>18</v>
      </c>
      <c r="V266" s="36" t="s">
        <v>19</v>
      </c>
      <c r="W266" s="38" t="s">
        <v>20</v>
      </c>
      <c r="X266" s="39" t="s">
        <v>21</v>
      </c>
      <c r="Y266" s="39" t="s">
        <v>22</v>
      </c>
      <c r="Z266" s="39" t="s">
        <v>23</v>
      </c>
      <c r="AA266" s="39" t="s">
        <v>24</v>
      </c>
      <c r="AB266" s="39" t="s">
        <v>25</v>
      </c>
      <c r="AC266" s="39" t="s">
        <v>26</v>
      </c>
      <c r="AD266" s="40" t="s">
        <v>27</v>
      </c>
      <c r="AE266" s="41" t="s">
        <v>28</v>
      </c>
      <c r="AF266" s="42" t="s">
        <v>29</v>
      </c>
      <c r="AG266" s="25"/>
      <c r="AH266" s="43" t="s">
        <v>30</v>
      </c>
      <c r="AI266" s="43" t="s">
        <v>31</v>
      </c>
      <c r="AJ266" s="91" t="s">
        <v>278</v>
      </c>
      <c r="AL266" s="45" t="s">
        <v>32</v>
      </c>
      <c r="AM266" s="46"/>
      <c r="AN266" s="46"/>
      <c r="AO266" s="46"/>
      <c r="AP266" s="46"/>
      <c r="AQ266" s="46"/>
    </row>
    <row r="267" spans="5:33" ht="12.75">
      <c r="E267" s="49" t="s">
        <v>445</v>
      </c>
      <c r="F267" s="49"/>
      <c r="L267" s="50"/>
      <c r="M267" s="51"/>
      <c r="N267" s="52"/>
      <c r="O267" s="53"/>
      <c r="P267" s="50"/>
      <c r="Q267" s="54"/>
      <c r="R267" s="55"/>
      <c r="S267" s="55"/>
      <c r="T267" s="55"/>
      <c r="U267" s="56"/>
      <c r="V267" s="55"/>
      <c r="Y267" s="9"/>
      <c r="AC267" s="9"/>
      <c r="AD267" s="57"/>
      <c r="AE267" s="9"/>
      <c r="AF267" s="58"/>
      <c r="AG267" s="49" t="str">
        <f>E267</f>
        <v>CF - ferrous, 16 pills, 1 taken every tridiem</v>
      </c>
    </row>
    <row r="268" spans="1:43" ht="14.9" customHeight="1">
      <c r="A268" s="1" t="s">
        <v>423</v>
      </c>
      <c r="C268" s="10">
        <f>AJ268</f>
        <v>335.71706768218792</v>
      </c>
      <c r="D268" t="str">
        <f>AK268</f>
        <v>µg</v>
      </c>
      <c r="E268" t="s">
        <v>424</v>
      </c>
      <c r="F268" t="s">
        <v>425</v>
      </c>
      <c r="G268" t="s">
        <v>426</v>
      </c>
      <c r="H268" s="7">
        <v>1</v>
      </c>
      <c r="I268" s="6">
        <v>1</v>
      </c>
      <c r="J268" s="6">
        <f>H268/I268</f>
        <v>1</v>
      </c>
      <c r="K268" s="59">
        <v>0.60499999999999998</v>
      </c>
      <c r="L268" s="75">
        <v>0.60499999999999998</v>
      </c>
      <c r="M268" s="78">
        <f>N268/2.68</f>
        <v>0.79104477611940294</v>
      </c>
      <c r="N268" s="67">
        <v>2.12</v>
      </c>
      <c r="O268" s="62">
        <f>(L268*1000)/(N268+L268)</f>
        <v>222.0183486238532</v>
      </c>
      <c r="P268" s="63">
        <v>0.40300000000000002</v>
      </c>
      <c r="Q268" s="61">
        <v>1</v>
      </c>
      <c r="R268" s="64">
        <f>Q268*P268</f>
        <v>0.40300000000000002</v>
      </c>
      <c r="S268" s="61">
        <v>0</v>
      </c>
      <c r="T268" s="65">
        <f>S268*2.68</f>
        <v>0</v>
      </c>
      <c r="U268" s="56">
        <f>1000*(R268)*O268/((R268)+T268)</f>
        <v>222018.34862385318</v>
      </c>
      <c r="V268" s="66">
        <f>(R268+T268)/((S268*6.7)+(Q268))</f>
        <v>0.40300000000000002</v>
      </c>
      <c r="W268" s="67">
        <v>0.50</v>
      </c>
      <c r="X268" s="68">
        <v>8</v>
      </c>
      <c r="Y268" s="69">
        <f>(W268*8*V268)/X268</f>
        <v>0.20150000000000001</v>
      </c>
      <c r="Z268" s="70">
        <v>2</v>
      </c>
      <c r="AA268" s="71">
        <v>10</v>
      </c>
      <c r="AB268" s="68">
        <v>16</v>
      </c>
      <c r="AC268" s="68">
        <f>(Z268+(AA268/AB268))*2.7</f>
        <v>7.0875000000000004</v>
      </c>
      <c r="AD268" s="73">
        <f>Y268*U268/(Y268+AC268)</f>
        <v>6137.5630741811519</v>
      </c>
      <c r="AE268" s="69">
        <f>(Y268+AC268)/(8*(W268/X268)+8*0.84375*(Z268+AA268/AB268))</f>
        <v>0.40008233276157801</v>
      </c>
      <c r="AF268" s="74">
        <f>AD268*AE268</f>
        <v>2455.5305521897171</v>
      </c>
      <c r="AG268" s="75" t="s">
        <v>424</v>
      </c>
      <c r="AH268" s="71">
        <v>35</v>
      </c>
      <c r="AI268" s="71">
        <v>16</v>
      </c>
      <c r="AJ268" s="2">
        <f>(AF268*(AH268/AI268)/16)*J268</f>
        <v>335.71706768218792</v>
      </c>
      <c r="AK268" t="s">
        <v>41</v>
      </c>
      <c r="AM268" s="77"/>
      <c r="AN268" s="77"/>
      <c r="AO268" s="77"/>
      <c r="AP268" s="77"/>
      <c r="AQ268" s="77"/>
    </row>
    <row r="269" spans="1:39" ht="12.75">
      <c r="A269" s="1" t="s">
        <v>90</v>
      </c>
      <c r="B269" t="s">
        <v>423</v>
      </c>
      <c r="C269" s="10">
        <f>AJ269</f>
        <v>365.44456492274327</v>
      </c>
      <c r="D269" t="str">
        <f>AK269</f>
        <v>µg</v>
      </c>
      <c r="E269" t="s">
        <v>91</v>
      </c>
      <c r="F269" t="s">
        <v>92</v>
      </c>
      <c r="G269" t="s">
        <v>93</v>
      </c>
      <c r="H269" s="6">
        <v>18</v>
      </c>
      <c r="I269" s="6">
        <v>378</v>
      </c>
      <c r="J269" s="6">
        <f>H269/I269</f>
        <v>0.047619047619047616</v>
      </c>
      <c r="K269" s="59">
        <v>0.32100000000000001</v>
      </c>
      <c r="L269" s="75">
        <v>2.157</v>
      </c>
      <c r="M269" s="61">
        <v>0.375</v>
      </c>
      <c r="N269" s="52">
        <f>M269*2.68</f>
        <v>1.0050000000000001</v>
      </c>
      <c r="O269" s="62">
        <f>(L269*1000)/(N269+L269)</f>
        <v>682.16318785578744</v>
      </c>
      <c r="P269" s="63">
        <v>0.36</v>
      </c>
      <c r="Q269" s="61">
        <v>1</v>
      </c>
      <c r="R269" s="64">
        <f>Q269*P269</f>
        <v>0.35999999999999999</v>
      </c>
      <c r="S269" s="61">
        <v>0</v>
      </c>
      <c r="T269" s="65">
        <f>S269*2.68</f>
        <v>0</v>
      </c>
      <c r="U269" s="56">
        <f>1000*(R269)*O269/((R269)+T269)</f>
        <v>682163.18785578746</v>
      </c>
      <c r="V269" s="66">
        <f>(R269+T269)/((S269*6.7)+(Q269))</f>
        <v>0.35999999999999999</v>
      </c>
      <c r="W269" s="67">
        <v>1</v>
      </c>
      <c r="X269" s="68">
        <v>8</v>
      </c>
      <c r="Y269" s="69">
        <f>(W269*8*V269)/X269</f>
        <v>0.35999999999999999</v>
      </c>
      <c r="Z269" s="70">
        <v>0</v>
      </c>
      <c r="AA269" s="71">
        <v>0</v>
      </c>
      <c r="AB269" s="68">
        <v>16</v>
      </c>
      <c r="AC269" s="72">
        <f>(Z269+(AA269/AB269))*2.7</f>
        <v>0</v>
      </c>
      <c r="AD269" s="73">
        <f>Y269*U269/(Y269+AC269)</f>
        <v>682163.18785578746</v>
      </c>
      <c r="AE269" s="69">
        <f>(Y269+AC269)/(8*(W269/X269)+8*0.84375*(Z269+AA269/AB269))</f>
        <v>0.35999999999999999</v>
      </c>
      <c r="AF269" s="74">
        <f>AD269*AE269</f>
        <v>245578.74762808348</v>
      </c>
      <c r="AG269" t="s">
        <v>91</v>
      </c>
      <c r="AH269" s="71">
        <v>8</v>
      </c>
      <c r="AI269" s="71">
        <v>16</v>
      </c>
      <c r="AJ269" s="2">
        <f>(AF269*(AH269/AI269)/16)*J269</f>
        <v>365.44456492274327</v>
      </c>
      <c r="AK269" t="s">
        <v>41</v>
      </c>
      <c r="AM269" t="s">
        <v>94</v>
      </c>
    </row>
    <row r="270" spans="1:43" ht="14.9" customHeight="1">
      <c r="A270" s="1" t="s">
        <v>446</v>
      </c>
      <c r="B270" t="s">
        <v>423</v>
      </c>
      <c r="C270" s="10">
        <f>AJ270</f>
        <v>29.194798517421525</v>
      </c>
      <c r="D270" t="str">
        <f>AK270</f>
        <v>ng</v>
      </c>
      <c r="E270" t="s">
        <v>447</v>
      </c>
      <c r="F270" t="s">
        <v>448</v>
      </c>
      <c r="G270" t="s">
        <v>449</v>
      </c>
      <c r="H270" s="6">
        <v>117.40</v>
      </c>
      <c r="I270" s="6">
        <v>165.40</v>
      </c>
      <c r="J270" s="6">
        <f>H270/I270</f>
        <v>0.70979443772672313</v>
      </c>
      <c r="K270" s="59">
        <v>0.88500000000000001</v>
      </c>
      <c r="L270" s="75">
        <v>0.063</v>
      </c>
      <c r="M270" s="61">
        <v>4</v>
      </c>
      <c r="N270" s="52">
        <f>M270*2.68</f>
        <v>10.720000000000001</v>
      </c>
      <c r="O270" s="62">
        <f>(L270*1000)/(N270+L270)</f>
        <v>5.8425299081888147</v>
      </c>
      <c r="P270" s="63">
        <v>0.42899999999999999</v>
      </c>
      <c r="Q270" s="61">
        <v>0.50</v>
      </c>
      <c r="R270" s="64">
        <f>Q270*P270</f>
        <v>0.2145</v>
      </c>
      <c r="S270" s="61">
        <v>2</v>
      </c>
      <c r="T270" s="65">
        <f>S270*2.68</f>
        <v>5.3600000000000003</v>
      </c>
      <c r="U270" s="56">
        <f>1000*(R270)*O270/((R270)+T270)</f>
        <v>224.81346583666709</v>
      </c>
      <c r="V270" s="66">
        <f>(R270+T270)/((S270*6.7)+(Q270))</f>
        <v>0.40104316546762592</v>
      </c>
      <c r="W270" s="67">
        <v>0.25</v>
      </c>
      <c r="X270" s="68">
        <v>8</v>
      </c>
      <c r="Y270" s="69">
        <f>(W270*8*V270)/X270</f>
        <v>0.10026079136690648</v>
      </c>
      <c r="Z270" s="70">
        <v>2</v>
      </c>
      <c r="AA270" s="71">
        <v>8</v>
      </c>
      <c r="AB270" s="68">
        <v>16</v>
      </c>
      <c r="AC270" s="79">
        <f>(Z270+(AA270/AB270))*2.7</f>
        <v>6.75</v>
      </c>
      <c r="AD270" s="73">
        <f>Y270*U270/(Y270+AC270)</f>
        <v>3.2903821739352481</v>
      </c>
      <c r="AE270" s="69">
        <f>(Y270+AC270)/(8*(W270/X270)+8*0.84375*(Z270+AA270/AB270))</f>
        <v>0.40001522869295797</v>
      </c>
      <c r="AF270" s="74">
        <f>AD270*AE270</f>
        <v>1.3162029777939406</v>
      </c>
      <c r="AG270" s="75" t="s">
        <v>447</v>
      </c>
      <c r="AH270" s="71">
        <v>8</v>
      </c>
      <c r="AI270" s="71">
        <v>16</v>
      </c>
      <c r="AJ270" s="2">
        <f>(AF270*(AH270/AI270)/16)*J270*1000</f>
        <v>29.194798517421525</v>
      </c>
      <c r="AK270" t="s">
        <v>176</v>
      </c>
      <c r="AM270" s="77"/>
      <c r="AN270" s="77"/>
      <c r="AO270" s="77"/>
      <c r="AP270" s="77"/>
      <c r="AQ270" s="77"/>
    </row>
    <row r="271" spans="3:37" ht="12.75">
      <c r="C271" s="82">
        <f>AJ271</f>
        <v>5.3574606941560363</v>
      </c>
      <c r="D271" t="str">
        <f>AK271</f>
        <v>mg</v>
      </c>
      <c r="E271" t="s">
        <v>284</v>
      </c>
      <c r="H271">
        <v>1</v>
      </c>
      <c r="I271">
        <v>1</v>
      </c>
      <c r="J271" s="6">
        <f>H271/I271</f>
        <v>1</v>
      </c>
      <c r="K271" s="6"/>
      <c r="L271" s="60">
        <v>1</v>
      </c>
      <c r="M271" s="61">
        <v>0</v>
      </c>
      <c r="N271" s="52">
        <f>M271*2.68</f>
        <v>0</v>
      </c>
      <c r="O271" s="62">
        <f>(L271*1000)/(N271+L271)</f>
        <v>1000</v>
      </c>
      <c r="P271" s="63">
        <v>0.64500000000000002</v>
      </c>
      <c r="Q271" s="61">
        <v>1</v>
      </c>
      <c r="R271" s="64">
        <f>Q271*P271</f>
        <v>0.64500000000000002</v>
      </c>
      <c r="S271" s="61">
        <v>0</v>
      </c>
      <c r="T271" s="65">
        <f>S271*2.68</f>
        <v>0</v>
      </c>
      <c r="U271" s="56">
        <f>1000*(R271)*O271/((R271)+T271)</f>
        <v>1000000</v>
      </c>
      <c r="V271" s="66">
        <f>(R271+T271)/((S271*6.7)+(Q271))</f>
        <v>0.64500000000000002</v>
      </c>
      <c r="W271" s="67">
        <v>1.6800000000000002</v>
      </c>
      <c r="X271" s="68">
        <v>8</v>
      </c>
      <c r="Y271" s="69">
        <f>(W271/X271)*8*R271</f>
        <v>1.0836000000000001</v>
      </c>
      <c r="Z271" s="70">
        <v>0</v>
      </c>
      <c r="AA271" s="71">
        <v>11</v>
      </c>
      <c r="AB271" s="68">
        <v>16</v>
      </c>
      <c r="AC271" s="72">
        <f>(Z271+(AA271/AB271))*2.7</f>
        <v>1.8562500000000002</v>
      </c>
      <c r="AD271" s="73">
        <f>Y271*U271/(Y271+AC271)</f>
        <v>368590.23419562227</v>
      </c>
      <c r="AE271" s="69">
        <f>(Y271+AC271)/(8*(W271/X271)+8*0.84375*(Z271+AA271/AB271))</f>
        <v>0.46512014239098182</v>
      </c>
      <c r="AF271" s="74">
        <f>AD271*AE271</f>
        <v>171438.74221299315</v>
      </c>
      <c r="AG271" t="s">
        <v>284</v>
      </c>
      <c r="AH271" s="71">
        <v>8</v>
      </c>
      <c r="AI271" s="71">
        <v>16</v>
      </c>
      <c r="AJ271" s="2">
        <f>(AF271*(AH271/AI271)/16)*J271/1000</f>
        <v>5.3574606941560363</v>
      </c>
      <c r="AK271" t="s">
        <v>267</v>
      </c>
    </row>
    <row r="272" spans="3:37" ht="12.75">
      <c r="C272" s="82">
        <f>AJ272</f>
        <v>5.9586206896551719</v>
      </c>
      <c r="D272" t="str">
        <f>AK272</f>
        <v>mg</v>
      </c>
      <c r="E272" t="s">
        <v>306</v>
      </c>
      <c r="H272">
        <v>1</v>
      </c>
      <c r="I272">
        <v>1</v>
      </c>
      <c r="J272" s="6">
        <f>H272/I272</f>
        <v>1</v>
      </c>
      <c r="K272" s="6"/>
      <c r="L272" s="60">
        <v>1</v>
      </c>
      <c r="M272" s="61">
        <v>0</v>
      </c>
      <c r="N272" s="52">
        <f>M272*2.68</f>
        <v>0</v>
      </c>
      <c r="O272" s="62">
        <f>(L272*1000)/(N272+L272)</f>
        <v>1000</v>
      </c>
      <c r="P272" s="63">
        <v>0.432</v>
      </c>
      <c r="Q272" s="61">
        <v>1</v>
      </c>
      <c r="R272" s="64">
        <f>Q272*P272</f>
        <v>0.432</v>
      </c>
      <c r="S272" s="61">
        <v>0</v>
      </c>
      <c r="T272" s="65">
        <f>S272*2.68</f>
        <v>0</v>
      </c>
      <c r="U272" s="56">
        <f>1000*(R272)*O272/((R272)+T272)</f>
        <v>1000000</v>
      </c>
      <c r="V272" s="66">
        <f>(R272+T272)/((S272*6.7)+(Q272))</f>
        <v>0.432</v>
      </c>
      <c r="W272" s="67">
        <v>4</v>
      </c>
      <c r="X272" s="68">
        <v>8</v>
      </c>
      <c r="Y272" s="69">
        <f>(W272/X272)*8*R272</f>
        <v>1.728</v>
      </c>
      <c r="Z272" s="70">
        <v>0</v>
      </c>
      <c r="AA272" s="71">
        <v>12</v>
      </c>
      <c r="AB272" s="68">
        <v>16</v>
      </c>
      <c r="AC272" s="72">
        <f>(Z272+(AA272/AB272))*2.7</f>
        <v>2.0250000000000004</v>
      </c>
      <c r="AD272" s="73">
        <f>Y272*U272/(Y272+AC272)</f>
        <v>460431.65467625897</v>
      </c>
      <c r="AE272" s="69">
        <f>(Y272+AC272)/(8*(W272/X272)+8*0.84375*(Z272+AA272/AB272))</f>
        <v>0.41412413793103448</v>
      </c>
      <c r="AF272" s="74">
        <f>AD272*AE272</f>
        <v>190675.86206896551</v>
      </c>
      <c r="AG272" t="s">
        <v>306</v>
      </c>
      <c r="AH272" s="71">
        <v>8</v>
      </c>
      <c r="AI272" s="71">
        <v>16</v>
      </c>
      <c r="AJ272" s="2">
        <f>(AF272*(AH272/AI272)/16)*J272/1000</f>
        <v>5.9586206896551719</v>
      </c>
      <c r="AK272" t="s">
        <v>267</v>
      </c>
    </row>
    <row r="273" spans="3:37" ht="12.75">
      <c r="C273" s="82">
        <f>AJ273</f>
        <v>2.5280665280665278</v>
      </c>
      <c r="D273" t="str">
        <f>AK273</f>
        <v>mg</v>
      </c>
      <c r="E273" t="s">
        <v>285</v>
      </c>
      <c r="H273">
        <v>1</v>
      </c>
      <c r="I273">
        <v>1</v>
      </c>
      <c r="J273" s="6">
        <f>H273/I273</f>
        <v>1</v>
      </c>
      <c r="K273" s="6"/>
      <c r="L273" s="60">
        <v>1</v>
      </c>
      <c r="M273" s="61">
        <v>0</v>
      </c>
      <c r="N273" s="52">
        <f>M273*2.68</f>
        <v>0</v>
      </c>
      <c r="O273" s="62">
        <f>(L273*1000)/(N273+L273)</f>
        <v>1000</v>
      </c>
      <c r="P273" s="63">
        <v>0.152</v>
      </c>
      <c r="Q273" s="61">
        <v>1</v>
      </c>
      <c r="R273" s="64">
        <f>Q273*P273</f>
        <v>0.152</v>
      </c>
      <c r="S273" s="61">
        <v>0</v>
      </c>
      <c r="T273" s="65">
        <f>S273*2.68</f>
        <v>0</v>
      </c>
      <c r="U273" s="56">
        <f>1000*(R273)*O273/((R273)+T273)</f>
        <v>1000000</v>
      </c>
      <c r="V273" s="66">
        <f>(R273+T273)/((S273*6.7)+(Q273))</f>
        <v>0.152</v>
      </c>
      <c r="W273" s="67">
        <v>3.36</v>
      </c>
      <c r="X273" s="68">
        <v>8</v>
      </c>
      <c r="Y273" s="69">
        <f>(W273/X273)*8*R273</f>
        <v>0.51071999999999995</v>
      </c>
      <c r="Z273" s="70">
        <v>0</v>
      </c>
      <c r="AA273" s="71">
        <v>7</v>
      </c>
      <c r="AB273" s="68">
        <v>16</v>
      </c>
      <c r="AC273" s="72">
        <f>(Z273+(AA273/AB273))*2.7</f>
        <v>1.1812500000000001</v>
      </c>
      <c r="AD273" s="73">
        <f>Y273*U273/(Y273+AC273)</f>
        <v>301849.32356956683</v>
      </c>
      <c r="AE273" s="69">
        <f>(Y273+AC273)/(8*(W273/X273)+8*0.84375*(Z273+AA273/AB273))</f>
        <v>0.26800831600831598</v>
      </c>
      <c r="AF273" s="74">
        <f>AD273*AE273</f>
        <v>80898.128898128882</v>
      </c>
      <c r="AG273" t="s">
        <v>285</v>
      </c>
      <c r="AH273" s="71">
        <v>8</v>
      </c>
      <c r="AI273" s="71">
        <v>16</v>
      </c>
      <c r="AJ273" s="2">
        <f>(AF273*(AH273/AI273)/16)*J273/1000</f>
        <v>2.5280665280665278</v>
      </c>
      <c r="AK273" t="s">
        <v>267</v>
      </c>
    </row>
    <row r="274" spans="3:37" ht="12.75">
      <c r="C274" s="8">
        <f>AJ274</f>
        <v>0.21413276231263378</v>
      </c>
      <c r="D274" t="str">
        <f>AK274</f>
        <v>mg</v>
      </c>
      <c r="E274" t="s">
        <v>286</v>
      </c>
      <c r="H274">
        <v>1</v>
      </c>
      <c r="I274">
        <v>1</v>
      </c>
      <c r="J274" s="6">
        <f>H274/I274</f>
        <v>1</v>
      </c>
      <c r="K274" s="6"/>
      <c r="L274" s="60">
        <v>1</v>
      </c>
      <c r="M274" s="61">
        <v>0</v>
      </c>
      <c r="N274" s="52">
        <f>M274*2.68</f>
        <v>0</v>
      </c>
      <c r="O274" s="62">
        <f>(L274*1000)/(N274+L274)</f>
        <v>1000</v>
      </c>
      <c r="P274" s="63">
        <v>0.40</v>
      </c>
      <c r="Q274" s="61">
        <v>1</v>
      </c>
      <c r="R274" s="64">
        <f>Q274*P274</f>
        <v>0.40000000000000002</v>
      </c>
      <c r="S274" s="61">
        <v>0</v>
      </c>
      <c r="T274" s="65">
        <f>S274*2.68</f>
        <v>0</v>
      </c>
      <c r="U274" s="56">
        <f>1000*(R274)*O274/((R274)+T274)</f>
        <v>1000000</v>
      </c>
      <c r="V274" s="66">
        <f>(R274+T274)/((S274*6.7)+(Q274))</f>
        <v>0.40000000000000002</v>
      </c>
      <c r="W274" s="67">
        <v>0.25</v>
      </c>
      <c r="X274" s="68">
        <v>8</v>
      </c>
      <c r="Y274" s="69">
        <f>(W274/X274)*8*R274</f>
        <v>0.10000000000000001</v>
      </c>
      <c r="Z274" s="70">
        <v>2</v>
      </c>
      <c r="AA274" s="71">
        <v>2</v>
      </c>
      <c r="AB274" s="68">
        <v>16</v>
      </c>
      <c r="AC274" s="72">
        <f>(Z274+(AA274/AB274))*2.7</f>
        <v>5.7375000000000007</v>
      </c>
      <c r="AD274" s="73">
        <f>Y274*U274/(Y274+AC274)</f>
        <v>17130.620985010704</v>
      </c>
      <c r="AE274" s="69">
        <f>(Y274+AC274)/(8*(W274/X274)+8*0.84375*(Z274+AA274/AB274))</f>
        <v>0.39999999999999997</v>
      </c>
      <c r="AF274" s="74">
        <f>AD274*AE274</f>
        <v>6852.2483940042812</v>
      </c>
      <c r="AG274" t="s">
        <v>286</v>
      </c>
      <c r="AH274" s="71">
        <v>8</v>
      </c>
      <c r="AI274" s="71">
        <v>16</v>
      </c>
      <c r="AJ274" s="2">
        <f>(AF274*(AH274/AI274)/16)*J274/1000</f>
        <v>0.21413276231263378</v>
      </c>
      <c r="AK274" t="s">
        <v>267</v>
      </c>
    </row>
    <row r="275" spans="12:32" ht="12.75">
      <c r="L275" s="50"/>
      <c r="M275" s="51"/>
      <c r="N275" s="52"/>
      <c r="O275" s="53"/>
      <c r="P275" s="50"/>
      <c r="Q275" s="54"/>
      <c r="R275" s="55"/>
      <c r="S275" s="55"/>
      <c r="T275" s="55"/>
      <c r="U275" s="56"/>
      <c r="V275" s="55"/>
      <c r="W275" s="9"/>
      <c r="Y275" s="9"/>
      <c r="Z275" s="9"/>
      <c r="AA275" s="9"/>
      <c r="AC275" s="9"/>
      <c r="AD275" s="57"/>
      <c r="AE275" s="9"/>
      <c r="AF275" s="58"/>
    </row>
    <row r="276" spans="5:33" ht="12.75">
      <c r="E276" s="49" t="s">
        <v>450</v>
      </c>
      <c r="F276" s="49"/>
      <c r="L276" s="50"/>
      <c r="M276" s="51"/>
      <c r="N276" s="52"/>
      <c r="O276" s="53"/>
      <c r="P276" s="50"/>
      <c r="Q276" s="54"/>
      <c r="R276" s="55"/>
      <c r="S276" s="55"/>
      <c r="T276" s="55"/>
      <c r="U276" s="56"/>
      <c r="V276" s="55"/>
      <c r="W276" s="9"/>
      <c r="Y276" s="9"/>
      <c r="Z276" s="9"/>
      <c r="AA276" s="9"/>
      <c r="AC276" s="9"/>
      <c r="AD276" s="57"/>
      <c r="AE276" s="9"/>
      <c r="AF276" s="58"/>
      <c r="AG276" s="49" t="str">
        <f>E276</f>
        <v>CM - manganese and cerium, 16 pills, 1 taken every tridiem</v>
      </c>
    </row>
    <row r="277" spans="5:33" ht="12.75">
      <c r="E277" s="92" t="s">
        <v>451</v>
      </c>
      <c r="L277" s="50"/>
      <c r="M277" s="51"/>
      <c r="N277" s="52"/>
      <c r="O277" s="53"/>
      <c r="P277" s="50"/>
      <c r="Q277" s="54"/>
      <c r="R277" s="55"/>
      <c r="S277" s="55"/>
      <c r="T277" s="55"/>
      <c r="U277" s="56"/>
      <c r="V277" s="55"/>
      <c r="W277" s="9"/>
      <c r="Y277" s="9"/>
      <c r="Z277" s="9"/>
      <c r="AA277" s="9"/>
      <c r="AC277" s="9"/>
      <c r="AD277" s="57"/>
      <c r="AE277" s="9"/>
      <c r="AF277" s="58"/>
      <c r="AG277" s="92" t="s">
        <v>451</v>
      </c>
    </row>
    <row r="278" spans="1:43" ht="14.9" customHeight="1">
      <c r="A278" s="1" t="s">
        <v>423</v>
      </c>
      <c r="C278" s="10">
        <f>AJ278</f>
        <v>153.47065951185732</v>
      </c>
      <c r="D278" t="str">
        <f>AK278</f>
        <v>µg</v>
      </c>
      <c r="E278" t="s">
        <v>424</v>
      </c>
      <c r="F278" t="s">
        <v>425</v>
      </c>
      <c r="G278" t="s">
        <v>426</v>
      </c>
      <c r="H278" s="7">
        <v>1</v>
      </c>
      <c r="I278" s="6">
        <v>1</v>
      </c>
      <c r="J278" s="6">
        <f>H278/I278</f>
        <v>1</v>
      </c>
      <c r="K278" s="59">
        <v>0.60499999999999998</v>
      </c>
      <c r="L278" s="75">
        <v>0.60499999999999998</v>
      </c>
      <c r="M278" s="78">
        <f>N278/2.68</f>
        <v>0.79104477611940294</v>
      </c>
      <c r="N278" s="67">
        <v>2.12</v>
      </c>
      <c r="O278" s="62">
        <f>(L278*1000)/(N278+L278)</f>
        <v>222.0183486238532</v>
      </c>
      <c r="P278" s="63">
        <v>0.40300000000000002</v>
      </c>
      <c r="Q278" s="61">
        <v>1</v>
      </c>
      <c r="R278" s="64">
        <f>Q278*P278</f>
        <v>0.40300000000000002</v>
      </c>
      <c r="S278" s="61">
        <v>0</v>
      </c>
      <c r="T278" s="65">
        <f>S278*2.68</f>
        <v>0</v>
      </c>
      <c r="U278" s="56">
        <f>1000*(R278)*O278/((R278)+T278)</f>
        <v>222018.34862385318</v>
      </c>
      <c r="V278" s="66">
        <f>(R278+T278)/((S278*6.7)+(Q278))</f>
        <v>0.40300000000000002</v>
      </c>
      <c r="W278" s="67">
        <v>0.50</v>
      </c>
      <c r="X278" s="68">
        <v>8</v>
      </c>
      <c r="Y278" s="69">
        <f>(W278*8*V278)/X278</f>
        <v>0.20150000000000001</v>
      </c>
      <c r="Z278" s="70">
        <v>2</v>
      </c>
      <c r="AA278" s="71">
        <v>10</v>
      </c>
      <c r="AB278" s="68">
        <v>16</v>
      </c>
      <c r="AC278" s="68">
        <f>(Z278+(AA278/AB278))*2.7</f>
        <v>7.0875000000000004</v>
      </c>
      <c r="AD278" s="73">
        <f>Y278*U278/(Y278+AC278)</f>
        <v>6137.5630741811519</v>
      </c>
      <c r="AE278" s="69">
        <f>(Y278+AC278)/(8*(W278/X278)+8*0.84375*(Z278+AA278/AB278))</f>
        <v>0.40008233276157801</v>
      </c>
      <c r="AF278" s="74">
        <f>AD278*AE278</f>
        <v>2455.5305521897171</v>
      </c>
      <c r="AG278" s="75" t="s">
        <v>424</v>
      </c>
      <c r="AH278" s="71">
        <v>16</v>
      </c>
      <c r="AI278" s="71">
        <v>16</v>
      </c>
      <c r="AJ278" s="2">
        <f>(AF278*(AH278/AI278)/16)*J278</f>
        <v>153.47065951185732</v>
      </c>
      <c r="AK278" t="s">
        <v>41</v>
      </c>
      <c r="AM278" s="77"/>
      <c r="AN278" s="77"/>
      <c r="AO278" s="77"/>
      <c r="AP278" s="77"/>
      <c r="AQ278" s="77"/>
    </row>
    <row r="279" spans="1:42" ht="12.75">
      <c r="A279" s="1" t="s">
        <v>69</v>
      </c>
      <c r="B279" t="s">
        <v>423</v>
      </c>
      <c r="C279" s="10">
        <f>AJ279</f>
        <v>660.20850218963415</v>
      </c>
      <c r="D279" t="str">
        <f>AK279</f>
        <v>µg</v>
      </c>
      <c r="E279" t="s">
        <v>70</v>
      </c>
      <c r="F279" t="s">
        <v>452</v>
      </c>
      <c r="G279" t="s">
        <v>72</v>
      </c>
      <c r="H279" s="6">
        <v>55</v>
      </c>
      <c r="I279" s="6">
        <v>445.20</v>
      </c>
      <c r="J279" s="6">
        <f>H279/I279</f>
        <v>0.12353998203054807</v>
      </c>
      <c r="K279" s="59">
        <v>0.53800000000000003</v>
      </c>
      <c r="L279" s="60">
        <v>4.3040000000000003</v>
      </c>
      <c r="M279" s="61">
        <v>2.62</v>
      </c>
      <c r="N279" s="52">
        <f>M279*2.68</f>
        <v>7.0216000000000003</v>
      </c>
      <c r="O279" s="62">
        <f>(L279*1000)/(N279+L279)</f>
        <v>380.02401638765269</v>
      </c>
      <c r="P279" s="63">
        <v>0.45</v>
      </c>
      <c r="Q279" s="61">
        <v>1</v>
      </c>
      <c r="R279" s="64">
        <f>Q279*P279</f>
        <v>0.45000000000000001</v>
      </c>
      <c r="S279" s="61">
        <v>0</v>
      </c>
      <c r="T279" s="65">
        <f>S279*2.68</f>
        <v>0</v>
      </c>
      <c r="U279" s="56">
        <f>1000*(R279)*O279/((R279)+T279)</f>
        <v>380024.01638765266</v>
      </c>
      <c r="V279" s="66">
        <f>(R279+T279)/((S279*6.7)+(Q279))</f>
        <v>0.45000000000000001</v>
      </c>
      <c r="W279" s="67">
        <v>1</v>
      </c>
      <c r="X279" s="68">
        <v>8</v>
      </c>
      <c r="Y279" s="69">
        <f>(W279*8*V279)/X279</f>
        <v>0.45000000000000001</v>
      </c>
      <c r="Z279" s="70">
        <v>0</v>
      </c>
      <c r="AA279" s="71">
        <v>0</v>
      </c>
      <c r="AB279" s="68">
        <v>16</v>
      </c>
      <c r="AC279" s="72">
        <f>(Z279+(AA279/AB279))*2.7</f>
        <v>0</v>
      </c>
      <c r="AD279" s="73">
        <f>Y279*U279/(Y279+AC279)</f>
        <v>380024.01638765266</v>
      </c>
      <c r="AE279" s="69">
        <f>(Y279+AC279)/(8*(W279/X279)+8*0.84375*(Z279+AA279/AB279))</f>
        <v>0.45000000000000001</v>
      </c>
      <c r="AF279" s="74">
        <f>AD279*AE279</f>
        <v>171010.80737444371</v>
      </c>
      <c r="AG279" t="s">
        <v>70</v>
      </c>
      <c r="AH279" s="71">
        <v>8</v>
      </c>
      <c r="AI279" s="71">
        <v>16</v>
      </c>
      <c r="AJ279" s="2">
        <f>(AF279*(AH279/AI279)/16)*J279</f>
        <v>660.20850218963415</v>
      </c>
      <c r="AK279" t="s">
        <v>41</v>
      </c>
      <c r="AM279" t="s">
        <v>453</v>
      </c>
      <c r="AN279" s="11"/>
      <c r="AP279" s="2"/>
    </row>
    <row r="280" spans="3:37" ht="12.75">
      <c r="C280" s="82">
        <f>AJ280</f>
        <v>5.3862212943632564</v>
      </c>
      <c r="D280" t="str">
        <f>AK280</f>
        <v>mg</v>
      </c>
      <c r="E280" t="s">
        <v>284</v>
      </c>
      <c r="H280">
        <v>1</v>
      </c>
      <c r="I280">
        <v>1</v>
      </c>
      <c r="J280" s="6">
        <f>H280/I280</f>
        <v>1</v>
      </c>
      <c r="K280" s="6"/>
      <c r="L280" s="60">
        <v>1</v>
      </c>
      <c r="M280" s="61">
        <v>0</v>
      </c>
      <c r="N280" s="52">
        <f>M280*2.68</f>
        <v>0</v>
      </c>
      <c r="O280" s="62">
        <f>(L280*1000)/(N280+L280)</f>
        <v>1000</v>
      </c>
      <c r="P280" s="63">
        <v>0.64500000000000002</v>
      </c>
      <c r="Q280" s="61">
        <v>1</v>
      </c>
      <c r="R280" s="64">
        <f>Q280*P280</f>
        <v>0.64500000000000002</v>
      </c>
      <c r="S280" s="61">
        <v>0</v>
      </c>
      <c r="T280" s="65">
        <f>S280*2.68</f>
        <v>0</v>
      </c>
      <c r="U280" s="56">
        <f>1000*(R280)*O280/((R280)+T280)</f>
        <v>1000000</v>
      </c>
      <c r="V280" s="66">
        <f>(R280+T280)/((S280*6.7)+(Q280))</f>
        <v>0.64500000000000002</v>
      </c>
      <c r="W280" s="67">
        <v>2</v>
      </c>
      <c r="X280" s="68">
        <v>8</v>
      </c>
      <c r="Y280" s="69">
        <f>(W280/X280)*8*R280</f>
        <v>1.29</v>
      </c>
      <c r="Z280" s="70">
        <v>0</v>
      </c>
      <c r="AA280" s="71">
        <v>13</v>
      </c>
      <c r="AB280" s="68">
        <v>16</v>
      </c>
      <c r="AC280" s="72">
        <f>(Z280+(AA280/AB280))*2.7</f>
        <v>2.1937500000000001</v>
      </c>
      <c r="AD280" s="73">
        <f>Y280*U280/(Y280+AC280)</f>
        <v>370290.63509149622</v>
      </c>
      <c r="AE280" s="69">
        <f>(Y280+AC280)/(8*(W280/X280)+8*0.84375*(Z280+AA280/AB280))</f>
        <v>0.46546972860125257</v>
      </c>
      <c r="AF280" s="74">
        <f>AD280*AE280</f>
        <v>172359.08141962421</v>
      </c>
      <c r="AG280" t="s">
        <v>284</v>
      </c>
      <c r="AH280" s="71">
        <v>8</v>
      </c>
      <c r="AI280" s="71">
        <v>16</v>
      </c>
      <c r="AJ280" s="2">
        <f>(AF280*(AH280/AI280)/16)*J280/1000</f>
        <v>5.3862212943632564</v>
      </c>
      <c r="AK280" t="s">
        <v>267</v>
      </c>
    </row>
    <row r="281" spans="5:33" ht="12.75">
      <c r="E281" s="92" t="s">
        <v>454</v>
      </c>
      <c r="L281" s="50"/>
      <c r="M281" s="51"/>
      <c r="N281" s="52"/>
      <c r="O281" s="53"/>
      <c r="P281" s="50"/>
      <c r="Q281" s="54"/>
      <c r="R281" s="55"/>
      <c r="S281" s="55"/>
      <c r="T281" s="55"/>
      <c r="U281" s="56"/>
      <c r="V281" s="55"/>
      <c r="W281" s="9"/>
      <c r="Y281" s="9"/>
      <c r="Z281" s="9"/>
      <c r="AA281" s="9"/>
      <c r="AC281" s="9"/>
      <c r="AD281" s="57"/>
      <c r="AE281" s="9"/>
      <c r="AF281" s="58"/>
      <c r="AG281" s="92" t="s">
        <v>454</v>
      </c>
    </row>
    <row r="282" spans="1:44" ht="14.9" customHeight="1">
      <c r="A282" s="1" t="s">
        <v>156</v>
      </c>
      <c r="B282" t="s">
        <v>423</v>
      </c>
      <c r="C282" s="10">
        <f>AJ282</f>
        <v>41.061246539747891</v>
      </c>
      <c r="D282" t="str">
        <f>AK282</f>
        <v>ng</v>
      </c>
      <c r="E282" t="s">
        <v>157</v>
      </c>
      <c r="F282" t="s">
        <v>455</v>
      </c>
      <c r="G282" t="s">
        <v>159</v>
      </c>
      <c r="H282" s="6">
        <v>140</v>
      </c>
      <c r="I282" s="6">
        <v>172</v>
      </c>
      <c r="J282" s="6">
        <f>H282/I282</f>
        <v>0.81395348837209303</v>
      </c>
      <c r="K282" s="6"/>
      <c r="L282" s="75">
        <v>0.090999999999999998</v>
      </c>
      <c r="M282" s="78">
        <f>N282/2.68</f>
        <v>4.6667910447761187</v>
      </c>
      <c r="N282" s="67">
        <v>12.507</v>
      </c>
      <c r="O282" s="62">
        <f>(L282*1000)/(N282+L282)</f>
        <v>7.2233687886966189</v>
      </c>
      <c r="P282" s="63">
        <v>0.39600000000000002</v>
      </c>
      <c r="Q282" s="61">
        <v>0.47850000000000004</v>
      </c>
      <c r="R282" s="64">
        <f>Q282*P282</f>
        <v>0.18948600000000002</v>
      </c>
      <c r="S282" s="61">
        <v>5.25</v>
      </c>
      <c r="T282" s="65">
        <f>S282*2.68</f>
        <v>14.07</v>
      </c>
      <c r="U282" s="56">
        <f>1000*(R282)*O282/((R282)+T282)</f>
        <v>95.987138547277766</v>
      </c>
      <c r="V282" s="66">
        <f>(R282+T282)/((S282*6.7)+(Q282))</f>
        <v>0.3999463166309058</v>
      </c>
      <c r="W282" s="67">
        <v>0.50</v>
      </c>
      <c r="X282" s="68">
        <v>8</v>
      </c>
      <c r="Y282" s="69">
        <f>(W282*8*V282)/X282</f>
        <v>0.1999731583154529</v>
      </c>
      <c r="Z282" s="70">
        <v>1</v>
      </c>
      <c r="AA282" s="71">
        <v>11</v>
      </c>
      <c r="AB282" s="68">
        <v>16</v>
      </c>
      <c r="AC282" s="79">
        <f>(Z282+(AA282/AB282))*2.7</f>
        <v>4.5562500000000004</v>
      </c>
      <c r="AD282" s="73">
        <f>Y282*U282/(Y282+AC282)</f>
        <v>4.0357339456209349</v>
      </c>
      <c r="AE282" s="69">
        <f>(Y282+AC282)/(8*(W282/X282)+8*0.84375*(Z282+AA282/AB282))</f>
        <v>0.39999774261785676</v>
      </c>
      <c r="AF282" s="74">
        <f>(3.2/8)*AD282</f>
        <v>1.6142935782483741</v>
      </c>
      <c r="AG282" s="75" t="s">
        <v>157</v>
      </c>
      <c r="AH282" s="71">
        <v>8</v>
      </c>
      <c r="AI282" s="71">
        <v>16</v>
      </c>
      <c r="AJ282" s="2">
        <f>(AF282*(AH282/AI282)/16)*J282*1000</f>
        <v>41.061246539747891</v>
      </c>
      <c r="AK282" t="s">
        <v>176</v>
      </c>
      <c r="AM282" s="77"/>
      <c r="AN282" s="12"/>
      <c r="AP282" s="12"/>
      <c r="AR282" s="2"/>
    </row>
    <row r="283" spans="3:37" ht="12.75">
      <c r="C283" s="82">
        <f>AJ283</f>
        <v>2.082474226804123</v>
      </c>
      <c r="D283" t="str">
        <f>AK283</f>
        <v>mg</v>
      </c>
      <c r="E283" t="s">
        <v>382</v>
      </c>
      <c r="H283">
        <v>1</v>
      </c>
      <c r="I283">
        <v>1</v>
      </c>
      <c r="J283" s="6">
        <f>H283/I283</f>
        <v>1</v>
      </c>
      <c r="K283" s="6"/>
      <c r="L283" s="60">
        <v>1</v>
      </c>
      <c r="M283" s="61">
        <v>0</v>
      </c>
      <c r="N283" s="52">
        <f>M283*2.68</f>
        <v>0</v>
      </c>
      <c r="O283" s="62">
        <f>(L283*1000)/(N283+L283)</f>
        <v>1000</v>
      </c>
      <c r="P283" s="63">
        <v>0.40400000000000003</v>
      </c>
      <c r="Q283" s="61">
        <v>1</v>
      </c>
      <c r="R283" s="64">
        <f>Q283*P283</f>
        <v>0.40400000000000003</v>
      </c>
      <c r="S283" s="61">
        <v>0</v>
      </c>
      <c r="T283" s="65">
        <f>S283*2.68</f>
        <v>0</v>
      </c>
      <c r="U283" s="56">
        <f>1000*(R283)*O283/((R283)+T283)</f>
        <v>999999.99999999988</v>
      </c>
      <c r="V283" s="66">
        <f>(R283+T283)/((S283*6.7)+(Q283))</f>
        <v>0.40400000000000003</v>
      </c>
      <c r="W283" s="67">
        <v>1</v>
      </c>
      <c r="X283" s="68">
        <v>8</v>
      </c>
      <c r="Y283" s="69">
        <f>(W283/X283)*8*R283</f>
        <v>0.40400000000000003</v>
      </c>
      <c r="Z283" s="70">
        <v>0</v>
      </c>
      <c r="AA283" s="71">
        <v>12</v>
      </c>
      <c r="AB283" s="68">
        <v>16</v>
      </c>
      <c r="AC283" s="72">
        <f>(Z283+(AA283/AB283))*2.7</f>
        <v>2.0250000000000004</v>
      </c>
      <c r="AD283" s="73">
        <f>Y283*U283/(Y283+AC283)</f>
        <v>166323.58995471385</v>
      </c>
      <c r="AE283" s="69">
        <f>(Y283+AC283)/(8*(W283/X283)+8*0.84375*(Z283+AA283/AB283))</f>
        <v>0.40065979381443295</v>
      </c>
      <c r="AF283" s="74">
        <f>AD283*AE283</f>
        <v>66639.175257731942</v>
      </c>
      <c r="AG283" t="s">
        <v>382</v>
      </c>
      <c r="AH283" s="71">
        <v>8</v>
      </c>
      <c r="AI283" s="71">
        <v>16</v>
      </c>
      <c r="AJ283" s="2">
        <f>(AF283*(AH283/AI283)/16)*J283/1000</f>
        <v>2.082474226804123</v>
      </c>
      <c r="AK283" t="s">
        <v>267</v>
      </c>
    </row>
    <row r="284" spans="3:37" ht="12.75">
      <c r="C284" s="82">
        <f>AJ284</f>
        <v>1.7456021650879563</v>
      </c>
      <c r="D284" t="str">
        <f>AK284</f>
        <v>mg</v>
      </c>
      <c r="E284" t="s">
        <v>284</v>
      </c>
      <c r="H284">
        <v>1</v>
      </c>
      <c r="I284">
        <v>1</v>
      </c>
      <c r="J284" s="6">
        <f>H284/I284</f>
        <v>1</v>
      </c>
      <c r="K284" s="6"/>
      <c r="L284" s="60">
        <v>1</v>
      </c>
      <c r="M284" s="61">
        <v>0</v>
      </c>
      <c r="N284" s="52">
        <f>M284*2.68</f>
        <v>0</v>
      </c>
      <c r="O284" s="62">
        <f>(L284*1000)/(N284+L284)</f>
        <v>1000</v>
      </c>
      <c r="P284" s="63">
        <v>0.64500000000000002</v>
      </c>
      <c r="Q284" s="61">
        <v>1</v>
      </c>
      <c r="R284" s="64">
        <f>Q284*P284</f>
        <v>0.64500000000000002</v>
      </c>
      <c r="S284" s="61">
        <v>0</v>
      </c>
      <c r="T284" s="65">
        <f>S284*2.68</f>
        <v>0</v>
      </c>
      <c r="U284" s="56">
        <f>1000*(R284)*O284/((R284)+T284)</f>
        <v>1000000</v>
      </c>
      <c r="V284" s="66">
        <f>(R284+T284)/((S284*6.7)+(Q284))</f>
        <v>0.64500000000000002</v>
      </c>
      <c r="W284" s="67">
        <v>1</v>
      </c>
      <c r="X284" s="68">
        <v>8</v>
      </c>
      <c r="Y284" s="69">
        <f>(W284/X284)*8*R284</f>
        <v>0.64500000000000002</v>
      </c>
      <c r="Z284" s="70">
        <v>1</v>
      </c>
      <c r="AA284" s="71">
        <v>9</v>
      </c>
      <c r="AB284" s="68">
        <v>16</v>
      </c>
      <c r="AC284" s="72">
        <f>(Z284+(AA284/AB284))*2.7</f>
        <v>4.21875</v>
      </c>
      <c r="AD284" s="73">
        <f>Y284*U284/(Y284+AC284)</f>
        <v>132613.72397841173</v>
      </c>
      <c r="AE284" s="69">
        <f>(Y284+AC284)/(8*(W284/X284)+8*0.84375*(Z284+AA284/AB284))</f>
        <v>0.42121786197564265</v>
      </c>
      <c r="AF284" s="74">
        <f>AD284*AE284</f>
        <v>55859.269282814603</v>
      </c>
      <c r="AG284" t="s">
        <v>284</v>
      </c>
      <c r="AH284" s="71">
        <v>8</v>
      </c>
      <c r="AI284" s="71">
        <v>16</v>
      </c>
      <c r="AJ284" s="2">
        <f>(AF284*(AH284/AI284)/16)*J284/1000</f>
        <v>1.7456021650879563</v>
      </c>
      <c r="AK284" t="s">
        <v>267</v>
      </c>
    </row>
    <row r="285" spans="3:37" ht="12.75">
      <c r="C285" s="82">
        <f>AJ285</f>
        <v>3.6075156576200409</v>
      </c>
      <c r="D285" t="str">
        <f>AK285</f>
        <v>mg</v>
      </c>
      <c r="E285" t="s">
        <v>306</v>
      </c>
      <c r="H285">
        <v>1</v>
      </c>
      <c r="I285">
        <v>1</v>
      </c>
      <c r="J285" s="6">
        <f>H285/I285</f>
        <v>1</v>
      </c>
      <c r="K285" s="6"/>
      <c r="L285" s="60">
        <v>1</v>
      </c>
      <c r="M285" s="61">
        <v>0</v>
      </c>
      <c r="N285" s="52">
        <f>M285*2.68</f>
        <v>0</v>
      </c>
      <c r="O285" s="62">
        <f>(L285*1000)/(N285+L285)</f>
        <v>1000</v>
      </c>
      <c r="P285" s="63">
        <v>0.432</v>
      </c>
      <c r="Q285" s="61">
        <v>1</v>
      </c>
      <c r="R285" s="64">
        <f>Q285*P285</f>
        <v>0.432</v>
      </c>
      <c r="S285" s="61">
        <v>0</v>
      </c>
      <c r="T285" s="65">
        <f>S285*2.68</f>
        <v>0</v>
      </c>
      <c r="U285" s="56">
        <f>1000*(R285)*O285/((R285)+T285)</f>
        <v>1000000</v>
      </c>
      <c r="V285" s="66">
        <f>(R285+T285)/((S285*6.7)+(Q285))</f>
        <v>0.432</v>
      </c>
      <c r="W285" s="67">
        <v>2</v>
      </c>
      <c r="X285" s="68">
        <v>8</v>
      </c>
      <c r="Y285" s="69">
        <f>(W285/X285)*8*R285</f>
        <v>0.86399999999999999</v>
      </c>
      <c r="Z285" s="70">
        <v>0</v>
      </c>
      <c r="AA285" s="71">
        <v>13</v>
      </c>
      <c r="AB285" s="68">
        <v>16</v>
      </c>
      <c r="AC285" s="72">
        <f>(Z285+(AA285/AB285))*2.7</f>
        <v>2.1937500000000001</v>
      </c>
      <c r="AD285" s="73">
        <f>Y285*U285/(Y285+AC285)</f>
        <v>282560.70640176599</v>
      </c>
      <c r="AE285" s="69">
        <f>(Y285+AC285)/(8*(W285/X285)+8*0.84375*(Z285+AA285/AB285))</f>
        <v>0.40855114822546967</v>
      </c>
      <c r="AF285" s="74">
        <f>AD285*AE285</f>
        <v>115440.50104384132</v>
      </c>
      <c r="AG285" t="s">
        <v>306</v>
      </c>
      <c r="AH285" s="71">
        <v>8</v>
      </c>
      <c r="AI285" s="71">
        <v>16</v>
      </c>
      <c r="AJ285" s="2">
        <f>(AF285*(AH285/AI285)/16)*J285/1000</f>
        <v>3.6075156576200409</v>
      </c>
      <c r="AK285" t="s">
        <v>267</v>
      </c>
    </row>
    <row r="286" spans="3:37" ht="12.75">
      <c r="C286" s="82">
        <f>AJ286</f>
        <v>3.4610244988864136</v>
      </c>
      <c r="D286" t="str">
        <f>AK286</f>
        <v>mg</v>
      </c>
      <c r="E286" t="s">
        <v>420</v>
      </c>
      <c r="H286">
        <v>1</v>
      </c>
      <c r="I286">
        <v>1</v>
      </c>
      <c r="J286" s="6">
        <f>H286/I286</f>
        <v>1</v>
      </c>
      <c r="K286" s="6"/>
      <c r="L286" s="60">
        <v>1</v>
      </c>
      <c r="M286" s="61">
        <v>0</v>
      </c>
      <c r="N286" s="52">
        <f>M286*2.68</f>
        <v>0</v>
      </c>
      <c r="O286" s="62">
        <f>(L286*1000)/(N286+L286)</f>
        <v>1000</v>
      </c>
      <c r="P286" s="63">
        <v>0.222</v>
      </c>
      <c r="Q286" s="61">
        <v>1</v>
      </c>
      <c r="R286" s="64">
        <f>Q286*P286</f>
        <v>0.222</v>
      </c>
      <c r="S286" s="61">
        <v>0</v>
      </c>
      <c r="T286" s="65">
        <f>S286*2.68</f>
        <v>0</v>
      </c>
      <c r="U286" s="56">
        <f>1000*(R286)*O286/((R286)+T286)</f>
        <v>1000000</v>
      </c>
      <c r="V286" s="66">
        <f>(R286+T286)/((S286*6.7)+(Q286))</f>
        <v>0.222</v>
      </c>
      <c r="W286" s="67">
        <v>1.6800000000000002</v>
      </c>
      <c r="X286" s="68">
        <v>8</v>
      </c>
      <c r="Y286" s="69">
        <f>(W286/X286)*8*R286</f>
        <v>0.37296000000000001</v>
      </c>
      <c r="Z286" s="70">
        <v>0</v>
      </c>
      <c r="AA286" s="71">
        <v>4</v>
      </c>
      <c r="AB286" s="68">
        <v>16</v>
      </c>
      <c r="AC286" s="72">
        <f>(Z286+(AA286/AB286))*2.7</f>
        <v>0.67500000000000004</v>
      </c>
      <c r="AD286" s="73">
        <f>Y286*U286/(Y286+AC286)</f>
        <v>355891.44623840606</v>
      </c>
      <c r="AE286" s="69">
        <f>(Y286+AC286)/(8*(W286/X286)+8*0.84375*(Z286+AA286/AB286))</f>
        <v>0.31119821826280619</v>
      </c>
      <c r="AF286" s="74">
        <f>AD286*AE286</f>
        <v>110752.78396436524</v>
      </c>
      <c r="AG286" t="s">
        <v>420</v>
      </c>
      <c r="AH286" s="71">
        <v>8</v>
      </c>
      <c r="AI286" s="71">
        <v>16</v>
      </c>
      <c r="AJ286" s="2">
        <f>(AF286*(AH286/AI286)/16)*J286/1000</f>
        <v>3.4610244988864136</v>
      </c>
      <c r="AK286" t="s">
        <v>267</v>
      </c>
    </row>
    <row r="287" spans="3:37" ht="12.75">
      <c r="C287" s="82">
        <f>AJ287</f>
        <v>1.8949243098842379</v>
      </c>
      <c r="D287" t="str">
        <f>AK287</f>
        <v>mg</v>
      </c>
      <c r="E287" t="s">
        <v>285</v>
      </c>
      <c r="H287">
        <v>1</v>
      </c>
      <c r="I287">
        <v>1</v>
      </c>
      <c r="J287" s="6">
        <f>H287/I287</f>
        <v>1</v>
      </c>
      <c r="K287" s="6"/>
      <c r="L287" s="60">
        <v>1</v>
      </c>
      <c r="M287" s="61">
        <v>0</v>
      </c>
      <c r="N287" s="52">
        <f>M287*2.68</f>
        <v>0</v>
      </c>
      <c r="O287" s="62">
        <f>(L287*1000)/(N287+L287)</f>
        <v>1000</v>
      </c>
      <c r="P287" s="63">
        <v>0.152</v>
      </c>
      <c r="Q287" s="61">
        <v>1</v>
      </c>
      <c r="R287" s="64">
        <f>Q287*P287</f>
        <v>0.152</v>
      </c>
      <c r="S287" s="61">
        <v>0</v>
      </c>
      <c r="T287" s="65">
        <f>S287*2.68</f>
        <v>0</v>
      </c>
      <c r="U287" s="56">
        <f>1000*(R287)*O287/((R287)+T287)</f>
        <v>1000000</v>
      </c>
      <c r="V287" s="66">
        <f>(R287+T287)/((S287*6.7)+(Q287))</f>
        <v>0.152</v>
      </c>
      <c r="W287" s="67">
        <v>3.36</v>
      </c>
      <c r="X287" s="68">
        <v>8</v>
      </c>
      <c r="Y287" s="69">
        <f>(W287/X287)*8*R287</f>
        <v>0.51071999999999995</v>
      </c>
      <c r="Z287" s="70">
        <v>0</v>
      </c>
      <c r="AA287" s="71">
        <v>12</v>
      </c>
      <c r="AB287" s="68">
        <v>16</v>
      </c>
      <c r="AC287" s="72">
        <f>(Z287+(AA287/AB287))*2.7</f>
        <v>2.0250000000000004</v>
      </c>
      <c r="AD287" s="73">
        <f>Y287*U287/(Y287+AC287)</f>
        <v>201410.25034309775</v>
      </c>
      <c r="AE287" s="69">
        <f>(Y287+AC287)/(8*(W287/X287)+8*0.84375*(Z287+AA287/AB287))</f>
        <v>0.30106500445235973</v>
      </c>
      <c r="AF287" s="74">
        <f>AD287*AE287</f>
        <v>60637.57791629561</v>
      </c>
      <c r="AG287" t="s">
        <v>285</v>
      </c>
      <c r="AH287" s="71">
        <v>8</v>
      </c>
      <c r="AI287" s="71">
        <v>16</v>
      </c>
      <c r="AJ287" s="2">
        <f>(AF287*(AH287/AI287)/16)*J287/1000</f>
        <v>1.8949243098842379</v>
      </c>
      <c r="AK287" t="s">
        <v>267</v>
      </c>
    </row>
    <row r="288" spans="3:37" ht="12.75">
      <c r="C288" s="8">
        <f>AJ288</f>
        <v>0.66777963272120189</v>
      </c>
      <c r="D288" t="str">
        <f>AK288</f>
        <v>mg</v>
      </c>
      <c r="E288" t="s">
        <v>286</v>
      </c>
      <c r="H288">
        <v>1</v>
      </c>
      <c r="I288">
        <v>1</v>
      </c>
      <c r="J288" s="6">
        <f>H288/I288</f>
        <v>1</v>
      </c>
      <c r="K288" s="6"/>
      <c r="L288" s="60">
        <v>1</v>
      </c>
      <c r="M288" s="61">
        <v>0</v>
      </c>
      <c r="N288" s="52">
        <f>M288*2.68</f>
        <v>0</v>
      </c>
      <c r="O288" s="62">
        <f>(L288*1000)/(N288+L288)</f>
        <v>1000</v>
      </c>
      <c r="P288" s="63">
        <v>0.40</v>
      </c>
      <c r="Q288" s="61">
        <v>1</v>
      </c>
      <c r="R288" s="64">
        <f>Q288*P288</f>
        <v>0.40000000000000002</v>
      </c>
      <c r="S288" s="61">
        <v>0</v>
      </c>
      <c r="T288" s="65">
        <f>S288*2.68</f>
        <v>0</v>
      </c>
      <c r="U288" s="56">
        <f>1000*(R288)*O288/((R288)+T288)</f>
        <v>1000000</v>
      </c>
      <c r="V288" s="66">
        <f>(R288+T288)/((S288*6.7)+(Q288))</f>
        <v>0.40000000000000002</v>
      </c>
      <c r="W288" s="67">
        <v>0.50</v>
      </c>
      <c r="X288" s="68">
        <v>8</v>
      </c>
      <c r="Y288" s="69">
        <f>(W288/X288)*8*R288</f>
        <v>0.20000000000000001</v>
      </c>
      <c r="Z288" s="70">
        <v>1</v>
      </c>
      <c r="AA288" s="71">
        <v>5</v>
      </c>
      <c r="AB288" s="68">
        <v>16</v>
      </c>
      <c r="AC288" s="72">
        <f>(Z288+(AA288/AB288))*2.7</f>
        <v>3.5437500000000002</v>
      </c>
      <c r="AD288" s="73">
        <f>Y288*U288/(Y288+AC288)</f>
        <v>53422.370617696157</v>
      </c>
      <c r="AE288" s="69">
        <f>(Y288+AC288)/(8*(W288/X288)+8*0.84375*(Z288+AA288/AB288))</f>
        <v>0.39999999999999997</v>
      </c>
      <c r="AF288" s="74">
        <f>AD288*AE288</f>
        <v>21368.948247078461</v>
      </c>
      <c r="AG288" t="s">
        <v>286</v>
      </c>
      <c r="AH288" s="71">
        <v>8</v>
      </c>
      <c r="AI288" s="71">
        <v>16</v>
      </c>
      <c r="AJ288" s="2">
        <f>(AF288*(AH288/AI288)/16)*J288/1000</f>
        <v>0.66777963272120189</v>
      </c>
      <c r="AK288" t="s">
        <v>267</v>
      </c>
    </row>
    <row r="289" spans="12:32" ht="12.75">
      <c r="L289" s="50"/>
      <c r="M289" s="51"/>
      <c r="N289" s="52"/>
      <c r="O289" s="53"/>
      <c r="P289" s="50"/>
      <c r="Q289" s="54"/>
      <c r="R289" s="55"/>
      <c r="S289" s="55"/>
      <c r="T289" s="55"/>
      <c r="U289" s="56"/>
      <c r="V289" s="55"/>
      <c r="W289" s="9"/>
      <c r="Y289" s="9"/>
      <c r="Z289" s="9"/>
      <c r="AA289" s="9"/>
      <c r="AC289" s="9"/>
      <c r="AD289" s="57"/>
      <c r="AE289" s="9"/>
      <c r="AF289" s="58"/>
    </row>
    <row r="290" spans="5:33" ht="12.75">
      <c r="E290" s="49" t="s">
        <v>456</v>
      </c>
      <c r="F290" s="49"/>
      <c r="L290" s="50"/>
      <c r="M290" s="51"/>
      <c r="N290" s="52"/>
      <c r="O290" s="53"/>
      <c r="P290" s="50"/>
      <c r="Q290" s="54"/>
      <c r="R290" s="55"/>
      <c r="S290" s="55"/>
      <c r="T290" s="55"/>
      <c r="U290" s="56"/>
      <c r="V290" s="55"/>
      <c r="W290" s="9"/>
      <c r="Y290" s="9"/>
      <c r="Z290" s="9"/>
      <c r="AA290" s="9"/>
      <c r="AC290" s="9"/>
      <c r="AD290" s="57"/>
      <c r="AE290" s="9"/>
      <c r="AF290" s="58"/>
      <c r="AG290" s="49" t="str">
        <f>E290</f>
        <v>CT - transition metals, 16 pills, 1 taken every tridiem</v>
      </c>
    </row>
    <row r="291" spans="1:43" ht="14.9" customHeight="1">
      <c r="A291" s="1" t="s">
        <v>423</v>
      </c>
      <c r="C291" s="10">
        <f>AJ291</f>
        <v>153.47065951185732</v>
      </c>
      <c r="D291" t="str">
        <f>AK291</f>
        <v>µg</v>
      </c>
      <c r="E291" t="s">
        <v>424</v>
      </c>
      <c r="F291" t="s">
        <v>425</v>
      </c>
      <c r="G291" t="s">
        <v>426</v>
      </c>
      <c r="H291" s="7">
        <v>1</v>
      </c>
      <c r="I291" s="6">
        <v>1</v>
      </c>
      <c r="J291" s="6">
        <f>H291/I291</f>
        <v>1</v>
      </c>
      <c r="K291" s="59">
        <v>0.60499999999999998</v>
      </c>
      <c r="L291" s="75">
        <v>0.60499999999999998</v>
      </c>
      <c r="M291" s="78">
        <f>N291/2.68</f>
        <v>0.79104477611940294</v>
      </c>
      <c r="N291" s="67">
        <v>2.12</v>
      </c>
      <c r="O291" s="62">
        <f>(L291*1000)/(N291+L291)</f>
        <v>222.0183486238532</v>
      </c>
      <c r="P291" s="63">
        <v>0.40300000000000002</v>
      </c>
      <c r="Q291" s="61">
        <v>1</v>
      </c>
      <c r="R291" s="64">
        <f>Q291*P291</f>
        <v>0.40300000000000002</v>
      </c>
      <c r="S291" s="61">
        <v>0</v>
      </c>
      <c r="T291" s="65">
        <f>S291*2.68</f>
        <v>0</v>
      </c>
      <c r="U291" s="56">
        <f>1000*(R291)*O291/((R291)+T291)</f>
        <v>222018.34862385318</v>
      </c>
      <c r="V291" s="66">
        <f>(R291+T291)/((S291*6.7)+(Q291))</f>
        <v>0.40300000000000002</v>
      </c>
      <c r="W291" s="67">
        <v>0.50</v>
      </c>
      <c r="X291" s="68">
        <v>8</v>
      </c>
      <c r="Y291" s="69">
        <f>(W291*8*V291)/X291</f>
        <v>0.20150000000000001</v>
      </c>
      <c r="Z291" s="70">
        <v>2</v>
      </c>
      <c r="AA291" s="71">
        <v>10</v>
      </c>
      <c r="AB291" s="68">
        <v>16</v>
      </c>
      <c r="AC291" s="68">
        <f>(Z291+(AA291/AB291))*2.7</f>
        <v>7.0875000000000004</v>
      </c>
      <c r="AD291" s="73">
        <f>Y291*U291/(Y291+AC291)</f>
        <v>6137.5630741811519</v>
      </c>
      <c r="AE291" s="69">
        <f>(Y291+AC291)/(8*(W291/X291)+8*0.84375*(Z291+AA291/AB291))</f>
        <v>0.40008233276157801</v>
      </c>
      <c r="AF291" s="74">
        <f>AD291*AE291</f>
        <v>2455.5305521897171</v>
      </c>
      <c r="AG291" s="75" t="s">
        <v>424</v>
      </c>
      <c r="AH291" s="71">
        <v>16</v>
      </c>
      <c r="AI291" s="71">
        <v>16</v>
      </c>
      <c r="AJ291" s="2">
        <f>(AF291*(AH291/AI291)/16)*J291</f>
        <v>153.47065951185732</v>
      </c>
      <c r="AK291" t="s">
        <v>41</v>
      </c>
      <c r="AM291" s="77"/>
      <c r="AN291" s="77"/>
      <c r="AO291" s="77"/>
      <c r="AP291" s="77"/>
      <c r="AQ291" s="77"/>
    </row>
    <row r="292" spans="1:42" ht="12.75">
      <c r="A292" s="1" t="s">
        <v>73</v>
      </c>
      <c r="B292" t="s">
        <v>423</v>
      </c>
      <c r="C292" s="10">
        <f>AJ292</f>
        <v>286.17530521731624</v>
      </c>
      <c r="D292" t="str">
        <f>AK292</f>
        <v>µg</v>
      </c>
      <c r="E292" t="s">
        <v>74</v>
      </c>
      <c r="F292" t="s">
        <v>75</v>
      </c>
      <c r="G292" t="s">
        <v>457</v>
      </c>
      <c r="H292" s="6">
        <v>118.70</v>
      </c>
      <c r="I292" s="6">
        <v>150.69999999999999</v>
      </c>
      <c r="J292" s="6">
        <f>H292/I292</f>
        <v>0.78765759787657608</v>
      </c>
      <c r="K292" s="59">
        <v>0.37</v>
      </c>
      <c r="L292" s="60">
        <v>0.18</v>
      </c>
      <c r="M292" s="61">
        <v>2.44</v>
      </c>
      <c r="N292" s="52">
        <f>M292*2.68</f>
        <v>6.5392000000000001</v>
      </c>
      <c r="O292" s="62">
        <f>(L292*1000)/(N292+L292)</f>
        <v>26.788903440885822</v>
      </c>
      <c r="P292" s="63">
        <v>0.434</v>
      </c>
      <c r="Q292" s="61">
        <v>1</v>
      </c>
      <c r="R292" s="64">
        <f>Q292*P292</f>
        <v>0.434</v>
      </c>
      <c r="S292" s="61">
        <v>0</v>
      </c>
      <c r="T292" s="65">
        <f>S292*2.68</f>
        <v>0</v>
      </c>
      <c r="U292" s="56">
        <f>1000*(R292)*O292/((R292)+T292)</f>
        <v>26788.903440885821</v>
      </c>
      <c r="V292" s="66">
        <f>(R292+T292)/((S292*6.7)+(Q292))</f>
        <v>0.434</v>
      </c>
      <c r="W292" s="67">
        <v>1</v>
      </c>
      <c r="X292" s="68">
        <v>8</v>
      </c>
      <c r="Y292" s="69">
        <f>(W292*8*V292)/X292</f>
        <v>0.434</v>
      </c>
      <c r="Z292" s="70">
        <v>0</v>
      </c>
      <c r="AA292" s="71">
        <v>0</v>
      </c>
      <c r="AB292" s="68">
        <v>16</v>
      </c>
      <c r="AC292" s="72">
        <f>(Z292+(AA292/AB292))*2.7</f>
        <v>0</v>
      </c>
      <c r="AD292" s="73">
        <f>Y292*U292/(Y292+AC292)</f>
        <v>26788.903440885821</v>
      </c>
      <c r="AE292" s="69">
        <f>(Y292+AC292)/(8*(W292/X292)+8*0.84375*(Z292+AA292/AB292))</f>
        <v>0.434</v>
      </c>
      <c r="AF292" s="74">
        <f>AD292*AE292</f>
        <v>11626.384093344446</v>
      </c>
      <c r="AG292" t="s">
        <v>74</v>
      </c>
      <c r="AH292" s="71">
        <v>8</v>
      </c>
      <c r="AI292" s="71">
        <v>16</v>
      </c>
      <c r="AJ292" s="2">
        <f>(AF292*(AH292/AI292)/16)*J292</f>
        <v>286.17530521731624</v>
      </c>
      <c r="AK292" t="s">
        <v>41</v>
      </c>
      <c r="AN292" s="11"/>
      <c r="AP292" s="2"/>
    </row>
    <row r="293" spans="1:37" ht="12.75">
      <c r="A293" s="1" t="s">
        <v>77</v>
      </c>
      <c r="B293" t="s">
        <v>423</v>
      </c>
      <c r="C293" s="10">
        <f>AJ293</f>
        <v>36.945931318772466</v>
      </c>
      <c r="D293" t="str">
        <f>AK293</f>
        <v>µg</v>
      </c>
      <c r="E293" t="s">
        <v>78</v>
      </c>
      <c r="F293" t="s">
        <v>79</v>
      </c>
      <c r="G293" s="6" t="s">
        <v>458</v>
      </c>
      <c r="H293" s="6">
        <v>52</v>
      </c>
      <c r="I293" s="6">
        <v>418.33</v>
      </c>
      <c r="J293" s="6">
        <f>H293/I293</f>
        <v>0.12430377931298257</v>
      </c>
      <c r="K293" s="59">
        <v>0.52800000000000002</v>
      </c>
      <c r="L293" s="60">
        <v>0.91500000000000004</v>
      </c>
      <c r="M293" s="61">
        <v>1.88</v>
      </c>
      <c r="N293" s="52">
        <f>M293*2.68</f>
        <v>5.0384000000000002</v>
      </c>
      <c r="O293" s="62">
        <f>(L293*1000)/(N293+L293)</f>
        <v>153.6936876406759</v>
      </c>
      <c r="P293" s="63">
        <v>0.42399999999999999</v>
      </c>
      <c r="Q293" s="61">
        <v>1</v>
      </c>
      <c r="R293" s="64">
        <f>Q293*P293</f>
        <v>0.42399999999999999</v>
      </c>
      <c r="S293" s="61">
        <v>0</v>
      </c>
      <c r="T293" s="65">
        <f>S293*2.68</f>
        <v>0</v>
      </c>
      <c r="U293" s="56">
        <f>1000*(R293)*O293/((R293)+T293)</f>
        <v>153693.68764067593</v>
      </c>
      <c r="V293" s="66">
        <f>(R293+T293)/((S293*6.7)+(Q293))</f>
        <v>0.42399999999999999</v>
      </c>
      <c r="W293" s="67">
        <v>4</v>
      </c>
      <c r="X293" s="68">
        <v>8</v>
      </c>
      <c r="Y293" s="69">
        <f>(W293*8*V293)/X293</f>
        <v>1.696</v>
      </c>
      <c r="Z293" s="70">
        <v>1</v>
      </c>
      <c r="AA293" s="71">
        <v>7</v>
      </c>
      <c r="AB293" s="68">
        <v>16</v>
      </c>
      <c r="AC293" s="72">
        <f>(Z293+(AA293/AB293))*2.7</f>
        <v>3.8812500000000001</v>
      </c>
      <c r="AD293" s="73">
        <f>Y293*U293/(Y293+AC293)</f>
        <v>46737.100585160493</v>
      </c>
      <c r="AE293" s="69">
        <f>(Y293+AC293)/(8*(W293/X293)+8*0.84375*(Z293+AA293/AB293))</f>
        <v>0.40700570125427593</v>
      </c>
      <c r="AF293" s="74">
        <f>AD293*AE293</f>
        <v>19022.266398254877</v>
      </c>
      <c r="AG293" t="s">
        <v>78</v>
      </c>
      <c r="AH293" s="71">
        <v>4</v>
      </c>
      <c r="AI293" s="71">
        <v>16</v>
      </c>
      <c r="AJ293" s="2">
        <f>(AF293*(AH293/AI293)/16)*J293</f>
        <v>36.945931318772466</v>
      </c>
      <c r="AK293" t="s">
        <v>41</v>
      </c>
    </row>
    <row r="294" spans="1:42" ht="12.75">
      <c r="A294" s="1" t="s">
        <v>117</v>
      </c>
      <c r="B294" t="s">
        <v>423</v>
      </c>
      <c r="C294" s="82">
        <f>AJ294</f>
        <v>7.4508855484447079</v>
      </c>
      <c r="D294" t="str">
        <f>AK294</f>
        <v>µg</v>
      </c>
      <c r="E294" t="s">
        <v>118</v>
      </c>
      <c r="F294" t="s">
        <v>119</v>
      </c>
      <c r="G294" t="s">
        <v>459</v>
      </c>
      <c r="H294" s="12">
        <v>0.15</v>
      </c>
      <c r="I294" s="11">
        <v>266</v>
      </c>
      <c r="J294" s="6">
        <f>H294/I294</f>
        <v>0.00056390977443609015</v>
      </c>
      <c r="K294" s="59">
        <v>0.44800000000000001</v>
      </c>
      <c r="L294" s="60">
        <v>3.1920000000000002</v>
      </c>
      <c r="M294" s="61">
        <v>0.0625</v>
      </c>
      <c r="N294" s="52">
        <f>M294*2.68</f>
        <v>0.16750000000000001</v>
      </c>
      <c r="O294" s="62">
        <f>(L294*1000)/(N294+L294)</f>
        <v>950.14139008781069</v>
      </c>
      <c r="P294" s="63">
        <v>0.44500000000000001</v>
      </c>
      <c r="Q294" s="61">
        <v>1</v>
      </c>
      <c r="R294" s="64">
        <f>Q294*P294</f>
        <v>0.44500000000000001</v>
      </c>
      <c r="S294" s="61">
        <v>0</v>
      </c>
      <c r="T294" s="65">
        <f>S294*2.68</f>
        <v>0</v>
      </c>
      <c r="U294" s="56">
        <f>1000*(R294)*O294/((R294)+T294)</f>
        <v>950141.39008781058</v>
      </c>
      <c r="V294" s="66">
        <f>(R294+T294)/((S294*6.7)+(Q294))</f>
        <v>0.44500000000000001</v>
      </c>
      <c r="W294" s="67">
        <v>1</v>
      </c>
      <c r="X294" s="68">
        <v>8</v>
      </c>
      <c r="Y294" s="69">
        <f>(W294*8*V294)/X294</f>
        <v>0.44500000000000001</v>
      </c>
      <c r="Z294" s="70">
        <v>0</v>
      </c>
      <c r="AA294" s="71">
        <v>0</v>
      </c>
      <c r="AB294" s="68">
        <v>16</v>
      </c>
      <c r="AC294" s="68">
        <f>(Z294+(AA294/AB294))*2.7</f>
        <v>0</v>
      </c>
      <c r="AD294" s="73">
        <f>Y294*U294/(Y294+AC294)</f>
        <v>950141.39008781058</v>
      </c>
      <c r="AE294" s="69">
        <f>(Y294+AC294)/(8*(W294/X294)+8*0.84375*(Z294+AA294/AB294))</f>
        <v>0.44500000000000001</v>
      </c>
      <c r="AF294" s="74">
        <f>AD294*AE294</f>
        <v>422812.91858907574</v>
      </c>
      <c r="AG294" t="s">
        <v>118</v>
      </c>
      <c r="AH294" s="71">
        <v>8</v>
      </c>
      <c r="AI294" s="71">
        <v>16</v>
      </c>
      <c r="AJ294" s="76">
        <f>(AF294*(AH294/AI294)/16)*J294</f>
        <v>7.4508855484447079</v>
      </c>
      <c r="AK294" t="s">
        <v>41</v>
      </c>
      <c r="AM294" t="s">
        <v>460</v>
      </c>
      <c r="AN294" s="11"/>
      <c r="AP294" s="2"/>
    </row>
    <row r="295" spans="1:43" ht="14.9" customHeight="1">
      <c r="A295" s="1" t="s">
        <v>461</v>
      </c>
      <c r="B295" t="s">
        <v>423</v>
      </c>
      <c r="C295" s="8">
        <f>AJ295</f>
        <v>0.5347877064311729</v>
      </c>
      <c r="D295" t="str">
        <f>AK295</f>
        <v>µg</v>
      </c>
      <c r="E295" t="s">
        <v>462</v>
      </c>
      <c r="F295" t="s">
        <v>463</v>
      </c>
      <c r="G295" t="s">
        <v>464</v>
      </c>
      <c r="H295">
        <v>1</v>
      </c>
      <c r="I295">
        <v>1</v>
      </c>
      <c r="J295" s="6">
        <f>H295/I295</f>
        <v>1</v>
      </c>
      <c r="K295" s="6"/>
      <c r="L295" s="60">
        <v>0.028000000000000001</v>
      </c>
      <c r="M295" s="78">
        <f>N295/2.68</f>
        <v>14.067164179104477</v>
      </c>
      <c r="N295" s="67">
        <v>37.700000000000003</v>
      </c>
      <c r="O295" s="62">
        <f>(L295*1000)/(N295+L295)</f>
        <v>0.7421543681085665</v>
      </c>
      <c r="P295" s="63">
        <v>0.49</v>
      </c>
      <c r="Q295" s="61">
        <v>1</v>
      </c>
      <c r="R295" s="64">
        <f>Q295*P295</f>
        <v>0.48999999999999999</v>
      </c>
      <c r="S295" s="61">
        <v>0</v>
      </c>
      <c r="T295" s="65">
        <f>S295*2.68</f>
        <v>0</v>
      </c>
      <c r="U295" s="56">
        <f>1000*(R295)*O295/((R295)+T295)</f>
        <v>742.15436810856647</v>
      </c>
      <c r="V295" s="66">
        <f>(R295+T295)/((S295*6.7)+(Q295))</f>
        <v>0.48999999999999999</v>
      </c>
      <c r="W295" s="67">
        <v>0.50</v>
      </c>
      <c r="X295" s="68">
        <v>8</v>
      </c>
      <c r="Y295" s="69">
        <f>(W295*8*V295)/X295</f>
        <v>0.245</v>
      </c>
      <c r="Z295" s="70">
        <v>1</v>
      </c>
      <c r="AA295" s="71">
        <v>8</v>
      </c>
      <c r="AB295" s="68">
        <v>16</v>
      </c>
      <c r="AC295" s="68">
        <f>(Z295+(AA295/AB295))*2.7</f>
        <v>4.0500000000000007</v>
      </c>
      <c r="AD295" s="73">
        <f>Y295*U295/(Y295+AC295)</f>
        <v>42.334766050430446</v>
      </c>
      <c r="AE295" s="69">
        <f>(Y295+AC295)/(8*(W295/X295)+8*0.84375*(Z295+AA295/AB295))</f>
        <v>0.40423529411764708</v>
      </c>
      <c r="AF295" s="74">
        <f>AD295*AE295</f>
        <v>17.113206605797533</v>
      </c>
      <c r="AG295" t="s">
        <v>462</v>
      </c>
      <c r="AH295" s="71">
        <v>8</v>
      </c>
      <c r="AI295" s="71">
        <v>16</v>
      </c>
      <c r="AJ295" s="2">
        <f>(AF295*(AH295/AI295)/16)*J295</f>
        <v>0.5347877064311729</v>
      </c>
      <c r="AK295" t="s">
        <v>41</v>
      </c>
      <c r="AM295" s="77"/>
      <c r="AN295" s="77"/>
      <c r="AO295" s="77"/>
      <c r="AP295" s="77"/>
      <c r="AQ295" s="77"/>
    </row>
    <row r="296" spans="1:37" ht="12.75">
      <c r="A296" s="1" t="s">
        <v>465</v>
      </c>
      <c r="B296" t="s">
        <v>423</v>
      </c>
      <c r="C296" s="10">
        <f>AJ296</f>
        <v>29.71875</v>
      </c>
      <c r="D296" t="str">
        <f>AK296</f>
        <v>AU (1AU=1mg black pepper)</v>
      </c>
      <c r="E296" t="s">
        <v>466</v>
      </c>
      <c r="F296" t="s">
        <v>467</v>
      </c>
      <c r="G296" t="s">
        <v>468</v>
      </c>
      <c r="H296" s="6">
        <v>1</v>
      </c>
      <c r="I296" s="6">
        <v>1</v>
      </c>
      <c r="J296" s="6">
        <f>H296/I296</f>
        <v>1</v>
      </c>
      <c r="K296" s="59">
        <v>0.317</v>
      </c>
      <c r="L296" s="75">
        <v>1</v>
      </c>
      <c r="M296" s="61">
        <v>0</v>
      </c>
      <c r="N296" s="52">
        <f>M296*2.68</f>
        <v>0</v>
      </c>
      <c r="O296" s="62">
        <f>(L296*1000)/(N296+L296)</f>
        <v>1000</v>
      </c>
      <c r="P296" s="63">
        <v>0.317</v>
      </c>
      <c r="Q296" s="61">
        <v>1</v>
      </c>
      <c r="R296" s="64">
        <f>Q296*P296</f>
        <v>0.317</v>
      </c>
      <c r="S296" s="61">
        <v>0</v>
      </c>
      <c r="T296" s="65">
        <f>S296*2.68</f>
        <v>0</v>
      </c>
      <c r="U296" s="56">
        <f>1000*(R296)*O296/((R296)+T296)</f>
        <v>1000000</v>
      </c>
      <c r="V296" s="66">
        <f>(R296+T296)/((S296*6.7)+(Q296))</f>
        <v>0.317</v>
      </c>
      <c r="W296" s="67">
        <v>1</v>
      </c>
      <c r="X296" s="68">
        <v>8</v>
      </c>
      <c r="Y296" s="69">
        <f>(W296*8*V296)/X296</f>
        <v>0.317</v>
      </c>
      <c r="Z296" s="70">
        <v>0</v>
      </c>
      <c r="AA296" s="71">
        <v>0</v>
      </c>
      <c r="AB296" s="68">
        <v>16</v>
      </c>
      <c r="AC296" s="79">
        <f>(Z296+(AA296/AB296))*2.7</f>
        <v>0</v>
      </c>
      <c r="AD296" s="73">
        <f>Y296*U296/(Y296+AC296)</f>
        <v>1000000</v>
      </c>
      <c r="AE296" s="69">
        <f>(Y296+AC296)/(8*(W296/X296)+8*0.84375*(Z296+AA296/AB296))</f>
        <v>0.317</v>
      </c>
      <c r="AF296" s="74">
        <f>AD296*AE296</f>
        <v>317000</v>
      </c>
      <c r="AG296" t="s">
        <v>466</v>
      </c>
      <c r="AH296" s="71">
        <v>24</v>
      </c>
      <c r="AI296" s="71">
        <v>16</v>
      </c>
      <c r="AJ296" s="2">
        <f>(AF296*(AH296/AI296)/16)*J296*0.001</f>
        <v>29.71875</v>
      </c>
      <c r="AK296" t="s">
        <v>469</v>
      </c>
    </row>
    <row r="297" spans="1:42" ht="14.9" customHeight="1">
      <c r="A297" s="1" t="s">
        <v>470</v>
      </c>
      <c r="B297" t="s">
        <v>423</v>
      </c>
      <c r="C297" s="8">
        <f>AJ297</f>
        <v>0.59712984147500126</v>
      </c>
      <c r="D297" t="str">
        <f>AK297</f>
        <v>µg</v>
      </c>
      <c r="E297" t="s">
        <v>471</v>
      </c>
      <c r="F297" t="s">
        <v>472</v>
      </c>
      <c r="G297" t="s">
        <v>473</v>
      </c>
      <c r="H297" s="7">
        <v>1</v>
      </c>
      <c r="I297" s="6">
        <v>1</v>
      </c>
      <c r="J297" s="6">
        <f>H297/I297</f>
        <v>1</v>
      </c>
      <c r="K297" s="59"/>
      <c r="L297" s="88">
        <v>0.0011800000000000001</v>
      </c>
      <c r="M297" s="61">
        <v>5</v>
      </c>
      <c r="N297" s="52">
        <f>M297*2.68</f>
        <v>13.4</v>
      </c>
      <c r="O297" s="62">
        <f>(L297*1000)/(N297+L297)</f>
        <v>0.088051947664310168</v>
      </c>
      <c r="P297" s="63">
        <v>0.42299999999999999</v>
      </c>
      <c r="Q297" s="61">
        <v>1</v>
      </c>
      <c r="R297" s="64">
        <f>Q297*P297</f>
        <v>0.42299999999999999</v>
      </c>
      <c r="S297" s="61">
        <v>0</v>
      </c>
      <c r="T297" s="65">
        <f>S297*2.68</f>
        <v>0</v>
      </c>
      <c r="U297" s="56">
        <f>1000*(R297)*O297/((R297)+T297)</f>
        <v>88.051947664310177</v>
      </c>
      <c r="V297" s="66">
        <f>(R297+T297)/((S297*6.7)+(Q297))</f>
        <v>0.42299999999999999</v>
      </c>
      <c r="W297" s="67">
        <v>4</v>
      </c>
      <c r="X297" s="68">
        <v>8</v>
      </c>
      <c r="Y297" s="69">
        <f>(W297*8*V297)/X297</f>
        <v>1.692</v>
      </c>
      <c r="Z297" s="70">
        <v>0</v>
      </c>
      <c r="AA297" s="71">
        <v>9</v>
      </c>
      <c r="AB297" s="68">
        <v>16</v>
      </c>
      <c r="AC297" s="68">
        <f>(Z297+(AA297/AB297))*2.7</f>
        <v>1.51875</v>
      </c>
      <c r="AD297" s="73">
        <f>Y297*U297/(Y297+AC297)</f>
        <v>46.401586996188684</v>
      </c>
      <c r="AE297" s="69">
        <f>(Y297+AC297)/(8*(W297/X297)+8*0.84375*(Z297+AA297/AB297))</f>
        <v>0.41179959919839682</v>
      </c>
      <c r="AF297" s="74">
        <f>AD297*AE297</f>
        <v>19.10815492720004</v>
      </c>
      <c r="AG297" s="75" t="s">
        <v>471</v>
      </c>
      <c r="AH297" s="71">
        <v>8</v>
      </c>
      <c r="AI297" s="71">
        <v>16</v>
      </c>
      <c r="AJ297" s="2">
        <f>(AF297*(AH297/AI297)/16)*J297</f>
        <v>0.59712984147500126</v>
      </c>
      <c r="AK297" t="s">
        <v>41</v>
      </c>
      <c r="AM297" s="77"/>
      <c r="AN297" s="11"/>
      <c r="AP297" s="2"/>
    </row>
    <row r="298" spans="1:37" ht="12.75">
      <c r="A298" s="1" t="s">
        <v>474</v>
      </c>
      <c r="B298" t="s">
        <v>423</v>
      </c>
      <c r="C298" s="82">
        <f>AJ298</f>
        <v>4.6172977869211094</v>
      </c>
      <c r="D298" t="str">
        <f>AK298</f>
        <v>mAU (1 AU=1 pill)</v>
      </c>
      <c r="E298" t="s">
        <v>475</v>
      </c>
      <c r="F298" t="s">
        <v>476</v>
      </c>
      <c r="G298" t="s">
        <v>477</v>
      </c>
      <c r="H298" s="6">
        <v>1</v>
      </c>
      <c r="I298" s="6">
        <v>1</v>
      </c>
      <c r="J298" s="6">
        <f>H298/I298</f>
        <v>1</v>
      </c>
      <c r="K298" s="59"/>
      <c r="L298" s="75">
        <v>0.0060000000000000001</v>
      </c>
      <c r="M298" s="61">
        <v>1</v>
      </c>
      <c r="N298" s="52">
        <f>M298*2.68</f>
        <v>2.6800000000000002</v>
      </c>
      <c r="O298" s="62">
        <f>(L298*1000)/(N298+L298)</f>
        <v>2.2338049143708116</v>
      </c>
      <c r="P298" s="63">
        <v>0.40100000000000002</v>
      </c>
      <c r="Q298" s="61">
        <v>1</v>
      </c>
      <c r="R298" s="64">
        <f>Q298*P298</f>
        <v>0.40100000000000002</v>
      </c>
      <c r="S298" s="61">
        <v>0</v>
      </c>
      <c r="T298" s="65">
        <f>S298*2.68</f>
        <v>0</v>
      </c>
      <c r="U298" s="56">
        <f>1000*(R298)*O298/((R298)+T298)</f>
        <v>2233.8049143708113</v>
      </c>
      <c r="V298" s="66">
        <f>(R298+T298)/((S298*6.7)+(Q298))</f>
        <v>0.40100000000000002</v>
      </c>
      <c r="W298" s="67">
        <v>2</v>
      </c>
      <c r="X298" s="68">
        <v>8</v>
      </c>
      <c r="Y298" s="69">
        <f>(W298*8*V298)/X298</f>
        <v>0.80200000000000005</v>
      </c>
      <c r="Z298" s="70">
        <v>1</v>
      </c>
      <c r="AA298" s="71">
        <v>8</v>
      </c>
      <c r="AB298" s="68">
        <v>16</v>
      </c>
      <c r="AC298" s="79">
        <f>(Z298+(AA298/AB298))*2.7</f>
        <v>4.0500000000000007</v>
      </c>
      <c r="AD298" s="73">
        <f>Y298*U298/(Y298+AC298)</f>
        <v>369.23156251553803</v>
      </c>
      <c r="AE298" s="69">
        <f>(Y298+AC298)/(8*(W298/X298)+8*0.84375*(Z298+AA298/AB298))</f>
        <v>0.40016494845360823</v>
      </c>
      <c r="AF298" s="74">
        <f>AD298*AE298</f>
        <v>147.7535291814755</v>
      </c>
      <c r="AG298" t="s">
        <v>475</v>
      </c>
      <c r="AH298" s="71">
        <v>8</v>
      </c>
      <c r="AI298" s="71">
        <v>16</v>
      </c>
      <c r="AJ298" s="2">
        <f>(AF298*(AH298/AI298)/16)*J298</f>
        <v>4.6172977869211094</v>
      </c>
      <c r="AK298" t="s">
        <v>478</v>
      </c>
    </row>
    <row r="299" spans="1:43" ht="15.65" customHeight="1">
      <c r="A299" s="1" t="s">
        <v>479</v>
      </c>
      <c r="B299" t="s">
        <v>423</v>
      </c>
      <c r="C299" s="10">
        <f>AJ299</f>
        <v>37.444417993711816</v>
      </c>
      <c r="D299" t="str">
        <f>AK299</f>
        <v>ng</v>
      </c>
      <c r="E299" t="s">
        <v>480</v>
      </c>
      <c r="F299" t="s">
        <v>481</v>
      </c>
      <c r="G299" t="s">
        <v>482</v>
      </c>
      <c r="H299" s="7">
        <v>232</v>
      </c>
      <c r="I299" s="6">
        <v>481</v>
      </c>
      <c r="J299" s="6">
        <f>H299/I299</f>
        <v>0.48232848232848236</v>
      </c>
      <c r="K299" s="59"/>
      <c r="L299" s="60">
        <v>0.29699999999999999</v>
      </c>
      <c r="M299" s="61">
        <v>8</v>
      </c>
      <c r="N299" s="52">
        <f>M299*2.68</f>
        <v>21.440000000000001</v>
      </c>
      <c r="O299" s="62">
        <f>(L299*1000)/(N299+L299)</f>
        <v>13.663339007222707</v>
      </c>
      <c r="P299" s="63">
        <v>0.41200000000000003</v>
      </c>
      <c r="Q299" s="61">
        <v>1</v>
      </c>
      <c r="R299" s="64">
        <f>Q299*P299</f>
        <v>0.41200000000000003</v>
      </c>
      <c r="S299" s="61">
        <v>6</v>
      </c>
      <c r="T299" s="65">
        <f>S299*2.68</f>
        <v>16.080000000000002</v>
      </c>
      <c r="U299" s="56">
        <f>1000*(R299)*O299/((R299)+T299)</f>
        <v>341.3349303283868</v>
      </c>
      <c r="V299" s="66">
        <f>(R299+T299)/((S299*6.7)+(Q299))</f>
        <v>0.40029126213592231</v>
      </c>
      <c r="W299" s="67">
        <v>0.50</v>
      </c>
      <c r="X299" s="68">
        <v>8</v>
      </c>
      <c r="Y299" s="69">
        <f>(W299*8*V299)/X299</f>
        <v>0.20014563106796116</v>
      </c>
      <c r="Z299" s="70">
        <v>4</v>
      </c>
      <c r="AA299" s="71">
        <v>0</v>
      </c>
      <c r="AB299" s="68">
        <v>16</v>
      </c>
      <c r="AC299" s="68">
        <f>(Z299+(AA299/AB299))*2.7</f>
        <v>10.800000000000001</v>
      </c>
      <c r="AD299" s="73">
        <f>Y299*U299/(Y299+AC299)</f>
        <v>6.2105264173198877</v>
      </c>
      <c r="AE299" s="69">
        <f>(Y299+AC299)/(8*(W299/X299)+8*0.84375*(Z299+AA299/AB299))</f>
        <v>0.40000529567519855</v>
      </c>
      <c r="AF299" s="74">
        <f>AD299*AE299</f>
        <v>2.4842434558586732</v>
      </c>
      <c r="AG299" s="75" t="s">
        <v>480</v>
      </c>
      <c r="AH299" s="71">
        <v>8</v>
      </c>
      <c r="AI299" s="71">
        <v>16</v>
      </c>
      <c r="AJ299" s="2">
        <f>(AF299*(AH299/AI299)/16)*J299*1000</f>
        <v>37.444417993711816</v>
      </c>
      <c r="AK299" t="s">
        <v>176</v>
      </c>
      <c r="AM299" s="77"/>
      <c r="AN299" s="77"/>
      <c r="AO299" s="77"/>
      <c r="AP299" s="77"/>
      <c r="AQ299" s="77"/>
    </row>
    <row r="300" spans="1:38" ht="12.75">
      <c r="A300" s="1" t="s">
        <v>483</v>
      </c>
      <c r="B300" t="s">
        <v>423</v>
      </c>
      <c r="C300" s="8">
        <f>AJ300</f>
        <v>0.17876954651961355</v>
      </c>
      <c r="D300" t="str">
        <f>AK300</f>
        <v>AU (1AU=1mg chicory)</v>
      </c>
      <c r="E300" t="s">
        <v>484</v>
      </c>
      <c r="F300" t="s">
        <v>485</v>
      </c>
      <c r="G300" t="s">
        <v>486</v>
      </c>
      <c r="H300" s="6">
        <v>1</v>
      </c>
      <c r="I300" s="6">
        <v>1</v>
      </c>
      <c r="J300" s="6">
        <f>H300/I300</f>
        <v>1</v>
      </c>
      <c r="K300" s="59">
        <v>0.39800000000000002</v>
      </c>
      <c r="L300" s="75">
        <v>0.39800000000000002</v>
      </c>
      <c r="M300" s="61">
        <v>2</v>
      </c>
      <c r="N300" s="52">
        <f>M300*2.68</f>
        <v>5.3600000000000003</v>
      </c>
      <c r="O300" s="62">
        <f>(L300*1000)/(N300+L300)</f>
        <v>69.121222646752344</v>
      </c>
      <c r="P300" s="63">
        <v>0.39700000000000002</v>
      </c>
      <c r="Q300" s="61">
        <v>1</v>
      </c>
      <c r="R300" s="64">
        <f>Q300*P300</f>
        <v>0.39700000000000002</v>
      </c>
      <c r="S300" s="61">
        <v>0</v>
      </c>
      <c r="T300" s="65">
        <f>S300*2.68</f>
        <v>0</v>
      </c>
      <c r="U300" s="56">
        <f>1000*(R300)*O300/((R300)+T300)</f>
        <v>69121.222646752343</v>
      </c>
      <c r="V300" s="66">
        <f>(R300+T300)/((S300*6.7)+(Q300))</f>
        <v>0.39700000000000002</v>
      </c>
      <c r="W300" s="67">
        <v>2</v>
      </c>
      <c r="X300" s="68">
        <v>8</v>
      </c>
      <c r="Y300" s="69">
        <f>(W300*8*V300)/X300</f>
        <v>0.79400000000000004</v>
      </c>
      <c r="Z300" s="70">
        <v>1</v>
      </c>
      <c r="AA300" s="71">
        <v>2</v>
      </c>
      <c r="AB300" s="68">
        <v>16</v>
      </c>
      <c r="AC300" s="79">
        <f>(Z300+(AA300/AB300))*2.7</f>
        <v>3.0375000000000001</v>
      </c>
      <c r="AD300" s="73">
        <f>Y300*U300/(Y300+AC300)</f>
        <v>14323.959488848064</v>
      </c>
      <c r="AE300" s="69">
        <f>(Y300+AC300)/(8*(W300/X300)+8*0.84375*(Z300+AA300/AB300))</f>
        <v>0.39937459283387622</v>
      </c>
      <c r="AF300" s="74">
        <f>AD300*AE300</f>
        <v>5720.6254886276338</v>
      </c>
      <c r="AG300" t="s">
        <v>487</v>
      </c>
      <c r="AH300" s="71">
        <v>8</v>
      </c>
      <c r="AI300" s="71">
        <v>16</v>
      </c>
      <c r="AJ300" s="2">
        <f>(AF300*(AH300/AI300)/16)*J300*0.001</f>
        <v>0.17876954651961355</v>
      </c>
      <c r="AK300" t="s">
        <v>488</v>
      </c>
      <c r="AL300" s="2"/>
    </row>
    <row r="301" spans="1:43" ht="14.9" customHeight="1">
      <c r="A301" s="1" t="s">
        <v>135</v>
      </c>
      <c r="B301" t="s">
        <v>423</v>
      </c>
      <c r="C301" s="10">
        <f>AJ301</f>
        <v>20.61049816482517</v>
      </c>
      <c r="D301" t="str">
        <f>AK301</f>
        <v>ng</v>
      </c>
      <c r="E301" t="s">
        <v>136</v>
      </c>
      <c r="F301" t="s">
        <v>137</v>
      </c>
      <c r="G301" t="s">
        <v>489</v>
      </c>
      <c r="H301" s="7">
        <v>277.81</v>
      </c>
      <c r="I301" s="7">
        <v>325.81</v>
      </c>
      <c r="J301" s="6">
        <f>H301/I301</f>
        <v>0.85267487185783131</v>
      </c>
      <c r="K301" s="59"/>
      <c r="L301" s="75">
        <v>0.13200000000000001</v>
      </c>
      <c r="M301" s="78">
        <f>N301/2.68</f>
        <v>4.460074626865671</v>
      </c>
      <c r="N301" s="67">
        <v>11.952999999999999</v>
      </c>
      <c r="O301" s="62">
        <f>(L301*1000)/(N301+L301)</f>
        <v>10.922631361191561</v>
      </c>
      <c r="P301" s="63">
        <v>0.40900000000000003</v>
      </c>
      <c r="Q301" s="84">
        <f>R301/P301</f>
        <v>0.40097799511002441</v>
      </c>
      <c r="R301" s="75">
        <v>0.16400000000000001</v>
      </c>
      <c r="S301" s="84">
        <f>T301/2.68</f>
        <v>3.9888059701492531</v>
      </c>
      <c r="T301" s="85">
        <v>10.69</v>
      </c>
      <c r="U301" s="56">
        <f>1000*(R301)*O301/((R301)+T301)</f>
        <v>165.03699495443303</v>
      </c>
      <c r="V301" s="66">
        <f>(R301+T301)/((S301*6.7)+(Q301))</f>
        <v>0.40013303859336025</v>
      </c>
      <c r="W301" s="67">
        <v>0.25</v>
      </c>
      <c r="X301" s="68">
        <v>8</v>
      </c>
      <c r="Y301" s="69">
        <f>(W301*8*V301)/X301</f>
        <v>0.10003325964834006</v>
      </c>
      <c r="Z301" s="70">
        <v>3</v>
      </c>
      <c r="AA301" s="71">
        <v>2</v>
      </c>
      <c r="AB301" s="68">
        <v>16</v>
      </c>
      <c r="AC301" s="79">
        <f>(Z301+(AA301/AB301))*2.7</f>
        <v>8.4375</v>
      </c>
      <c r="AD301" s="73">
        <f>Y301*U301/(Y301+AC301)</f>
        <v>1.9337187997717502</v>
      </c>
      <c r="AE301" s="69">
        <f>(Y301+AC301)/(8*(W301/X301)+8*0.84375*(Z301+AA301/AB301))</f>
        <v>0.40000155828513445</v>
      </c>
      <c r="AF301" s="74">
        <f>AD301*AE301</f>
        <v>0.77349053319395999</v>
      </c>
      <c r="AG301" s="75" t="s">
        <v>136</v>
      </c>
      <c r="AH301" s="71">
        <v>8</v>
      </c>
      <c r="AI301" s="71">
        <v>16</v>
      </c>
      <c r="AJ301" s="2">
        <f>(AF301*(AH301/AI301)/16)*J301*1000</f>
        <v>20.61049816482517</v>
      </c>
      <c r="AK301" t="s">
        <v>176</v>
      </c>
      <c r="AL301" s="100"/>
      <c r="AM301" s="77"/>
      <c r="AN301" s="77"/>
      <c r="AO301" s="77"/>
      <c r="AP301" s="77"/>
      <c r="AQ301" s="77"/>
    </row>
    <row r="302" spans="1:44" ht="14.9" customHeight="1">
      <c r="A302" s="1" t="s">
        <v>490</v>
      </c>
      <c r="B302" t="s">
        <v>423</v>
      </c>
      <c r="C302" s="82">
        <f>AJ302</f>
        <v>1.1111894273194061</v>
      </c>
      <c r="D302" t="str">
        <f>AK302</f>
        <v>ng</v>
      </c>
      <c r="E302" t="s">
        <v>491</v>
      </c>
      <c r="F302" t="s">
        <v>492</v>
      </c>
      <c r="G302" t="s">
        <v>493</v>
      </c>
      <c r="H302" s="81">
        <v>1</v>
      </c>
      <c r="I302" s="6">
        <v>1</v>
      </c>
      <c r="J302" s="6">
        <f>H302/I302</f>
        <v>1</v>
      </c>
      <c r="K302" s="6"/>
      <c r="L302" s="88">
        <v>0.018664</v>
      </c>
      <c r="M302" s="101">
        <f>N302/2.68</f>
        <v>193.46977611940298</v>
      </c>
      <c r="N302" s="67">
        <v>518.49900000000002</v>
      </c>
      <c r="O302" s="62">
        <f>(L302*1000)/(N302+L302)</f>
        <v>0.03599491646247948</v>
      </c>
      <c r="P302" s="63">
        <v>0.55900000000000005</v>
      </c>
      <c r="Q302" s="61">
        <v>1</v>
      </c>
      <c r="R302" s="64">
        <f>Q302*P302</f>
        <v>0.55900000000000005</v>
      </c>
      <c r="S302" s="61">
        <v>4</v>
      </c>
      <c r="T302" s="65">
        <f>S302*2.68</f>
        <v>10.720000000000001</v>
      </c>
      <c r="U302" s="56">
        <f>1000*(R302)*O302/((R302)+T302)</f>
        <v>1.7839487811442532</v>
      </c>
      <c r="V302" s="66">
        <f>(R302+T302)/((S302*6.7)+(Q302))</f>
        <v>0.40571942446043163</v>
      </c>
      <c r="W302" s="67">
        <v>0.50</v>
      </c>
      <c r="X302" s="68">
        <v>8</v>
      </c>
      <c r="Y302" s="69">
        <f>(W302*8*V302)/X302</f>
        <v>0.20285971223021582</v>
      </c>
      <c r="Z302" s="70">
        <v>2</v>
      </c>
      <c r="AA302" s="71">
        <v>6</v>
      </c>
      <c r="AB302" s="68">
        <v>16</v>
      </c>
      <c r="AC302" s="68">
        <f>(Z302+(AA302/AB302))*2.7</f>
        <v>6.4125000000000005</v>
      </c>
      <c r="AD302" s="73">
        <f>Y302*U302/(Y302+AC302)</f>
        <v>0.054704710268032294</v>
      </c>
      <c r="AE302" s="69">
        <f>(Y302+AC302)/(8*(W302/X302)+8*0.84375*(Z302+AA302/AB302))</f>
        <v>0.40017298826345343</v>
      </c>
      <c r="AF302" s="74">
        <f>(3.2/8)*AD302</f>
        <v>0.02188188410721292</v>
      </c>
      <c r="AG302" s="75" t="s">
        <v>494</v>
      </c>
      <c r="AH302">
        <v>13</v>
      </c>
      <c r="AI302">
        <v>16</v>
      </c>
      <c r="AJ302" s="2">
        <f>(AF302*(AH302/AI302)/16)*1000</f>
        <v>1.1111894273194061</v>
      </c>
      <c r="AK302" t="s">
        <v>176</v>
      </c>
      <c r="AL302" s="100"/>
      <c r="AM302" s="77"/>
      <c r="AN302" s="12"/>
      <c r="AP302" s="2"/>
      <c r="AR302" s="12"/>
    </row>
    <row r="303" spans="1:43" ht="14.9" customHeight="1">
      <c r="A303" s="1" t="s">
        <v>495</v>
      </c>
      <c r="B303" t="s">
        <v>423</v>
      </c>
      <c r="C303" s="8">
        <f>AJ303</f>
        <v>0.77399409600334801</v>
      </c>
      <c r="D303" t="str">
        <f>AK303</f>
        <v>ng</v>
      </c>
      <c r="E303" t="s">
        <v>496</v>
      </c>
      <c r="F303" t="s">
        <v>497</v>
      </c>
      <c r="G303" t="s">
        <v>498</v>
      </c>
      <c r="H303" s="7">
        <v>1</v>
      </c>
      <c r="I303" s="6">
        <v>1</v>
      </c>
      <c r="J303" s="6">
        <f>H303/I303</f>
        <v>1</v>
      </c>
      <c r="K303" s="59">
        <v>0.50</v>
      </c>
      <c r="L303" s="88">
        <v>0.0011800000000000001</v>
      </c>
      <c r="M303" s="78">
        <f>N303/2.68</f>
        <v>4.5335820895522385</v>
      </c>
      <c r="N303" s="67">
        <v>12.15</v>
      </c>
      <c r="O303" s="62">
        <f>(L303*1000)/(N303+L303)</f>
        <v>0.097109910313237083</v>
      </c>
      <c r="P303" s="63">
        <v>0.47</v>
      </c>
      <c r="Q303" s="61">
        <v>0.25</v>
      </c>
      <c r="R303" s="64">
        <f>Q303*P303</f>
        <v>0.11750000000000001</v>
      </c>
      <c r="S303" s="61">
        <v>4</v>
      </c>
      <c r="T303" s="65">
        <f>S303*2.68</f>
        <v>10.720000000000001</v>
      </c>
      <c r="U303" s="56">
        <f>1000*(R303)*O303/((R303)+T303)</f>
        <v>1.052864079520679</v>
      </c>
      <c r="V303" s="66">
        <f>(R303+T303)/((S303*6.7)+(Q303))</f>
        <v>0.40064695009242146</v>
      </c>
      <c r="W303" s="67">
        <v>1</v>
      </c>
      <c r="X303" s="68">
        <v>8</v>
      </c>
      <c r="Y303" s="69">
        <f>(W303*8*V303)/X303</f>
        <v>0.40064695009242146</v>
      </c>
      <c r="Z303" s="70">
        <v>2</v>
      </c>
      <c r="AA303" s="71">
        <v>6</v>
      </c>
      <c r="AB303" s="68">
        <v>16</v>
      </c>
      <c r="AC303" s="68">
        <f>(Z303+(AA303/AB303))*2.7</f>
        <v>6.4125000000000005</v>
      </c>
      <c r="AD303" s="73">
        <f>Y303*U303/(Y303+AC303)</f>
        <v>0.061913648041321427</v>
      </c>
      <c r="AE303" s="69">
        <f>(Y303+AC303)/(8*(W303/X303)+8*0.84375*(Z303+AA303/AB303))</f>
        <v>0.40003798606047242</v>
      </c>
      <c r="AF303" s="74">
        <f>AD303*AE303</f>
        <v>0.024767811072107137</v>
      </c>
      <c r="AG303" s="75" t="s">
        <v>496</v>
      </c>
      <c r="AH303" s="71">
        <v>8</v>
      </c>
      <c r="AI303" s="71">
        <v>16</v>
      </c>
      <c r="AJ303" s="2">
        <f>(AF303*(AH303/AI303)/16)*J303*1000</f>
        <v>0.77399409600334801</v>
      </c>
      <c r="AK303" t="s">
        <v>176</v>
      </c>
      <c r="AL303" s="2"/>
      <c r="AM303" s="77"/>
      <c r="AN303" s="77"/>
      <c r="AO303" s="77"/>
      <c r="AP303" s="77"/>
      <c r="AQ303" s="77"/>
    </row>
    <row r="304" spans="3:37" ht="12.75">
      <c r="C304" s="82">
        <f>AJ304</f>
        <v>6.3125</v>
      </c>
      <c r="D304" t="str">
        <f>AK304</f>
        <v>mg</v>
      </c>
      <c r="E304" t="s">
        <v>382</v>
      </c>
      <c r="H304">
        <v>1</v>
      </c>
      <c r="I304">
        <v>1</v>
      </c>
      <c r="J304" s="6">
        <f>H304/I304</f>
        <v>1</v>
      </c>
      <c r="K304" s="6"/>
      <c r="L304" s="60">
        <v>1</v>
      </c>
      <c r="M304" s="61">
        <v>0</v>
      </c>
      <c r="N304" s="52">
        <f>M304*2.68</f>
        <v>0</v>
      </c>
      <c r="O304" s="62">
        <f>(L304*1000)/(N304+L304)</f>
        <v>1000</v>
      </c>
      <c r="P304" s="63">
        <v>0.40400000000000003</v>
      </c>
      <c r="Q304" s="61">
        <v>1</v>
      </c>
      <c r="R304" s="64">
        <f>Q304*P304</f>
        <v>0.40400000000000003</v>
      </c>
      <c r="S304" s="61">
        <v>0</v>
      </c>
      <c r="T304" s="65">
        <f>S304*2.68</f>
        <v>0</v>
      </c>
      <c r="U304" s="56">
        <f>1000*(R304)*O304/((R304)+T304)</f>
        <v>999999.99999999988</v>
      </c>
      <c r="V304" s="66">
        <f>(R304+T304)/((S304*6.7)+(Q304))</f>
        <v>0.40400000000000003</v>
      </c>
      <c r="W304" s="67">
        <v>0.25</v>
      </c>
      <c r="X304" s="68">
        <v>8</v>
      </c>
      <c r="Y304" s="69">
        <f>(W304/X304)*8*R304</f>
        <v>0.10100000000000001</v>
      </c>
      <c r="Z304" s="70">
        <v>0</v>
      </c>
      <c r="AA304" s="71">
        <v>0</v>
      </c>
      <c r="AB304" s="68">
        <v>16</v>
      </c>
      <c r="AC304" s="72">
        <f>(Z304+(AA304/AB304))*2.7</f>
        <v>0</v>
      </c>
      <c r="AD304" s="73">
        <f>Y304*U304/(Y304+AC304)</f>
        <v>999999.99999999988</v>
      </c>
      <c r="AE304" s="69">
        <f>(Y304+AC304)/(8*(W304/X304)+8*0.84375*(Z304+AA304/AB304))</f>
        <v>0.40400000000000003</v>
      </c>
      <c r="AF304" s="74">
        <f>AD304*AE304</f>
        <v>404000</v>
      </c>
      <c r="AG304" t="s">
        <v>382</v>
      </c>
      <c r="AH304" s="71">
        <v>4</v>
      </c>
      <c r="AI304" s="71">
        <v>16</v>
      </c>
      <c r="AJ304" s="2">
        <f>(AF304*(AH304/AI304)/16)*J304/1000</f>
        <v>6.3125</v>
      </c>
      <c r="AK304" t="s">
        <v>267</v>
      </c>
    </row>
    <row r="305" spans="3:37" ht="12.75">
      <c r="C305" s="10">
        <f>AJ305</f>
        <v>10.078125</v>
      </c>
      <c r="D305" t="str">
        <f>AK305</f>
        <v>mg</v>
      </c>
      <c r="E305" t="s">
        <v>284</v>
      </c>
      <c r="H305">
        <v>1</v>
      </c>
      <c r="I305">
        <v>1</v>
      </c>
      <c r="J305" s="6">
        <f>H305/I305</f>
        <v>1</v>
      </c>
      <c r="K305" s="6"/>
      <c r="L305" s="60">
        <v>1</v>
      </c>
      <c r="M305" s="61">
        <v>0</v>
      </c>
      <c r="N305" s="52">
        <f>M305*2.68</f>
        <v>0</v>
      </c>
      <c r="O305" s="62">
        <f>(L305*1000)/(N305+L305)</f>
        <v>1000</v>
      </c>
      <c r="P305" s="63">
        <v>0.64500000000000002</v>
      </c>
      <c r="Q305" s="61">
        <v>1</v>
      </c>
      <c r="R305" s="64">
        <f>Q305*P305</f>
        <v>0.64500000000000002</v>
      </c>
      <c r="S305" s="61">
        <v>0</v>
      </c>
      <c r="T305" s="65">
        <f>S305*2.68</f>
        <v>0</v>
      </c>
      <c r="U305" s="56">
        <f>1000*(R305)*O305/((R305)+T305)</f>
        <v>1000000</v>
      </c>
      <c r="V305" s="66">
        <f>(R305+T305)/((S305*6.7)+(Q305))</f>
        <v>0.64500000000000002</v>
      </c>
      <c r="W305" s="67">
        <v>0.25</v>
      </c>
      <c r="X305" s="68">
        <v>8</v>
      </c>
      <c r="Y305" s="69">
        <f>(W305/X305)*8*R305</f>
        <v>0.16125</v>
      </c>
      <c r="Z305" s="70">
        <v>0</v>
      </c>
      <c r="AA305" s="71">
        <v>0</v>
      </c>
      <c r="AB305" s="68">
        <v>16</v>
      </c>
      <c r="AC305" s="72">
        <f>(Z305+(AA305/AB305))*2.7</f>
        <v>0</v>
      </c>
      <c r="AD305" s="73">
        <f>Y305*U305/(Y305+AC305)</f>
        <v>1000000</v>
      </c>
      <c r="AE305" s="69">
        <f>(Y305+AC305)/(8*(W305/X305)+8*0.84375*(Z305+AA305/AB305))</f>
        <v>0.64500000000000002</v>
      </c>
      <c r="AF305" s="74">
        <f>AD305*AE305</f>
        <v>645000</v>
      </c>
      <c r="AG305" t="s">
        <v>284</v>
      </c>
      <c r="AH305" s="71">
        <v>4</v>
      </c>
      <c r="AI305" s="71">
        <v>16</v>
      </c>
      <c r="AJ305" s="2">
        <f>(AF305*(AH305/AI305)/16)*J305/1000</f>
        <v>10.078125</v>
      </c>
      <c r="AK305" t="s">
        <v>267</v>
      </c>
    </row>
    <row r="306" spans="3:37" ht="12.75">
      <c r="C306" s="82">
        <f>AJ306</f>
        <v>6.75</v>
      </c>
      <c r="D306" t="str">
        <f>AK306</f>
        <v>mg</v>
      </c>
      <c r="E306" t="s">
        <v>306</v>
      </c>
      <c r="H306">
        <v>1</v>
      </c>
      <c r="I306">
        <v>1</v>
      </c>
      <c r="J306" s="6">
        <f>H306/I306</f>
        <v>1</v>
      </c>
      <c r="K306" s="6"/>
      <c r="L306" s="60">
        <v>1</v>
      </c>
      <c r="M306" s="61">
        <v>0</v>
      </c>
      <c r="N306" s="52">
        <f>M306*2.68</f>
        <v>0</v>
      </c>
      <c r="O306" s="62">
        <f>(L306*1000)/(N306+L306)</f>
        <v>1000</v>
      </c>
      <c r="P306" s="63">
        <v>0.432</v>
      </c>
      <c r="Q306" s="61">
        <v>1</v>
      </c>
      <c r="R306" s="64">
        <f>Q306*P306</f>
        <v>0.432</v>
      </c>
      <c r="S306" s="61">
        <v>0</v>
      </c>
      <c r="T306" s="65">
        <f>S306*2.68</f>
        <v>0</v>
      </c>
      <c r="U306" s="56">
        <f>1000*(R306)*O306/((R306)+T306)</f>
        <v>1000000</v>
      </c>
      <c r="V306" s="66">
        <f>(R306+T306)/((S306*6.7)+(Q306))</f>
        <v>0.432</v>
      </c>
      <c r="W306" s="67">
        <v>0.25</v>
      </c>
      <c r="X306" s="68">
        <v>8</v>
      </c>
      <c r="Y306" s="69">
        <f>(W306/X306)*8*R306</f>
        <v>0.108</v>
      </c>
      <c r="Z306" s="70">
        <v>0</v>
      </c>
      <c r="AA306" s="71">
        <v>0</v>
      </c>
      <c r="AB306" s="68">
        <v>16</v>
      </c>
      <c r="AC306" s="72">
        <f>(Z306+(AA306/AB306))*2.7</f>
        <v>0</v>
      </c>
      <c r="AD306" s="73">
        <f>Y306*U306/(Y306+AC306)</f>
        <v>1000000</v>
      </c>
      <c r="AE306" s="69">
        <f>(Y306+AC306)/(8*(W306/X306)+8*0.84375*(Z306+AA306/AB306))</f>
        <v>0.432</v>
      </c>
      <c r="AF306" s="74">
        <f>AD306*AE306</f>
        <v>432000</v>
      </c>
      <c r="AG306" t="s">
        <v>381</v>
      </c>
      <c r="AH306" s="71">
        <v>4</v>
      </c>
      <c r="AI306" s="71">
        <v>16</v>
      </c>
      <c r="AJ306" s="2">
        <f>(AF306*(AH306/AI306)/16)*J306/1000</f>
        <v>6.75</v>
      </c>
      <c r="AK306" t="s">
        <v>267</v>
      </c>
    </row>
    <row r="307" spans="3:37" ht="12.75">
      <c r="C307" s="82">
        <f>AJ307</f>
        <v>3.46875</v>
      </c>
      <c r="D307" t="str">
        <f>AK307</f>
        <v>mg</v>
      </c>
      <c r="E307" t="s">
        <v>420</v>
      </c>
      <c r="H307">
        <v>1</v>
      </c>
      <c r="I307">
        <v>1</v>
      </c>
      <c r="J307" s="6">
        <f>H307/I307</f>
        <v>1</v>
      </c>
      <c r="K307" s="6"/>
      <c r="L307" s="60">
        <v>1</v>
      </c>
      <c r="M307" s="61">
        <v>0</v>
      </c>
      <c r="N307" s="52">
        <f>M307*2.68</f>
        <v>0</v>
      </c>
      <c r="O307" s="62">
        <f>(L307*1000)/(N307+L307)</f>
        <v>1000</v>
      </c>
      <c r="P307" s="63">
        <v>0.222</v>
      </c>
      <c r="Q307" s="61">
        <v>1</v>
      </c>
      <c r="R307" s="64">
        <f>Q307*P307</f>
        <v>0.222</v>
      </c>
      <c r="S307" s="61">
        <v>0</v>
      </c>
      <c r="T307" s="65">
        <f>S307*2.68</f>
        <v>0</v>
      </c>
      <c r="U307" s="56">
        <f>1000*(R307)*O307/((R307)+T307)</f>
        <v>1000000</v>
      </c>
      <c r="V307" s="66">
        <f>(R307+T307)/((S307*6.7)+(Q307))</f>
        <v>0.222</v>
      </c>
      <c r="W307" s="67">
        <v>0.25</v>
      </c>
      <c r="X307" s="68">
        <v>8</v>
      </c>
      <c r="Y307" s="69">
        <f>(W307/X307)*8*R307</f>
        <v>0.055500000000000001</v>
      </c>
      <c r="Z307" s="70">
        <v>0</v>
      </c>
      <c r="AA307" s="71">
        <v>0</v>
      </c>
      <c r="AB307" s="68">
        <v>16</v>
      </c>
      <c r="AC307" s="72">
        <f>(Z307+(AA307/AB307))*2.7</f>
        <v>0</v>
      </c>
      <c r="AD307" s="73">
        <f>Y307*U307/(Y307+AC307)</f>
        <v>1000000</v>
      </c>
      <c r="AE307" s="69">
        <f>(Y307+AC307)/(8*(W307/X307)+8*0.84375*(Z307+AA307/AB307))</f>
        <v>0.222</v>
      </c>
      <c r="AF307" s="74">
        <f>AD307*AE307</f>
        <v>222000</v>
      </c>
      <c r="AG307" t="s">
        <v>420</v>
      </c>
      <c r="AH307" s="71">
        <v>4</v>
      </c>
      <c r="AI307" s="71">
        <v>16</v>
      </c>
      <c r="AJ307" s="2">
        <f>(AF307*(AH307/AI307)/16)*J307/1000</f>
        <v>3.46875</v>
      </c>
      <c r="AK307" t="s">
        <v>267</v>
      </c>
    </row>
    <row r="308" spans="3:37" ht="12.75">
      <c r="C308" s="82">
        <f>AJ308</f>
        <v>2.375</v>
      </c>
      <c r="D308" t="str">
        <f>AK308</f>
        <v>mg</v>
      </c>
      <c r="E308" t="s">
        <v>285</v>
      </c>
      <c r="H308">
        <v>1</v>
      </c>
      <c r="I308">
        <v>1</v>
      </c>
      <c r="J308" s="6">
        <f>H308/I308</f>
        <v>1</v>
      </c>
      <c r="K308" s="6"/>
      <c r="L308" s="60">
        <v>1</v>
      </c>
      <c r="M308" s="61">
        <v>0</v>
      </c>
      <c r="N308" s="52">
        <f>M308*2.68</f>
        <v>0</v>
      </c>
      <c r="O308" s="62">
        <f>(L308*1000)/(N308+L308)</f>
        <v>1000</v>
      </c>
      <c r="P308" s="63">
        <v>0.152</v>
      </c>
      <c r="Q308" s="61">
        <v>1</v>
      </c>
      <c r="R308" s="64">
        <f>Q308*P308</f>
        <v>0.152</v>
      </c>
      <c r="S308" s="61">
        <v>0</v>
      </c>
      <c r="T308" s="65">
        <f>S308*2.68</f>
        <v>0</v>
      </c>
      <c r="U308" s="56">
        <f>1000*(R308)*O308/((R308)+T308)</f>
        <v>1000000</v>
      </c>
      <c r="V308" s="66">
        <f>(R308+T308)/((S308*6.7)+(Q308))</f>
        <v>0.152</v>
      </c>
      <c r="W308" s="67">
        <v>0.25</v>
      </c>
      <c r="X308" s="68">
        <v>8</v>
      </c>
      <c r="Y308" s="69">
        <f>(W308/X308)*8*R308</f>
        <v>0.037999999999999999</v>
      </c>
      <c r="Z308" s="70">
        <v>0</v>
      </c>
      <c r="AA308" s="71">
        <v>0</v>
      </c>
      <c r="AB308" s="68">
        <v>16</v>
      </c>
      <c r="AC308" s="72">
        <f>(Z308+(AA308/AB308))*2.7</f>
        <v>0</v>
      </c>
      <c r="AD308" s="73">
        <f>Y308*U308/(Y308+AC308)</f>
        <v>1000000</v>
      </c>
      <c r="AE308" s="69">
        <f>(Y308+AC308)/(8*(W308/X308)+8*0.84375*(Z308+AA308/AB308))</f>
        <v>0.152</v>
      </c>
      <c r="AF308" s="74">
        <f>AD308*AE308</f>
        <v>152000</v>
      </c>
      <c r="AG308" t="s">
        <v>285</v>
      </c>
      <c r="AH308" s="71">
        <v>4</v>
      </c>
      <c r="AI308" s="71">
        <v>16</v>
      </c>
      <c r="AJ308" s="2">
        <f>(AF308*(AH308/AI308)/16)*J308/1000</f>
        <v>2.375</v>
      </c>
      <c r="AK308" t="s">
        <v>267</v>
      </c>
    </row>
    <row r="309" spans="3:37" ht="12.75">
      <c r="C309" s="82">
        <f>AJ309</f>
        <v>5.7142857142857144</v>
      </c>
      <c r="D309" t="str">
        <f>AK309</f>
        <v>mg</v>
      </c>
      <c r="E309" t="s">
        <v>286</v>
      </c>
      <c r="H309">
        <v>1</v>
      </c>
      <c r="I309">
        <v>1</v>
      </c>
      <c r="J309" s="6">
        <f>H309/I309</f>
        <v>1</v>
      </c>
      <c r="K309" s="6"/>
      <c r="L309" s="60">
        <v>1</v>
      </c>
      <c r="M309" s="61">
        <v>0</v>
      </c>
      <c r="N309" s="52">
        <f>M309*2.68</f>
        <v>0</v>
      </c>
      <c r="O309" s="62">
        <f>(L309*1000)/(N309+L309)</f>
        <v>1000</v>
      </c>
      <c r="P309" s="63">
        <v>0.40</v>
      </c>
      <c r="Q309" s="61">
        <v>1</v>
      </c>
      <c r="R309" s="64">
        <f>Q309*P309</f>
        <v>0.40000000000000002</v>
      </c>
      <c r="S309" s="61">
        <v>0</v>
      </c>
      <c r="T309" s="65">
        <f>S309*2.68</f>
        <v>0</v>
      </c>
      <c r="U309" s="56">
        <f>1000*(R309)*O309/((R309)+T309)</f>
        <v>1000000</v>
      </c>
      <c r="V309" s="66">
        <f>(R309+T309)/((S309*6.7)+(Q309))</f>
        <v>0.40000000000000002</v>
      </c>
      <c r="W309" s="67">
        <v>2</v>
      </c>
      <c r="X309" s="68">
        <v>8</v>
      </c>
      <c r="Y309" s="69">
        <f>(W309/X309)*8*R309</f>
        <v>0.80000000000000004</v>
      </c>
      <c r="Z309" s="70">
        <v>1</v>
      </c>
      <c r="AA309" s="71">
        <v>0</v>
      </c>
      <c r="AB309" s="68">
        <v>16</v>
      </c>
      <c r="AC309" s="72">
        <f>(Z309+(AA309/AB309))*2.7</f>
        <v>2.7000000000000002</v>
      </c>
      <c r="AD309" s="73">
        <f>Y309*U309/(Y309+AC309)</f>
        <v>228571.42857142858</v>
      </c>
      <c r="AE309" s="69">
        <f>(Y309+AC309)/(8*(W309/X309)+8*0.84375*(Z309+AA309/AB309))</f>
        <v>0.40000000000000002</v>
      </c>
      <c r="AF309" s="74">
        <f>AD309*AE309</f>
        <v>91428.571428571435</v>
      </c>
      <c r="AG309" t="s">
        <v>286</v>
      </c>
      <c r="AH309" s="71">
        <v>16</v>
      </c>
      <c r="AI309" s="71">
        <v>16</v>
      </c>
      <c r="AJ309" s="2">
        <f>(AF309*(AH309/AI309)/16)*J309/1000</f>
        <v>5.7142857142857144</v>
      </c>
      <c r="AK309" t="s">
        <v>267</v>
      </c>
    </row>
    <row r="310" spans="12:32" ht="12.75">
      <c r="L310" s="50"/>
      <c r="M310" s="51"/>
      <c r="N310" s="52"/>
      <c r="O310" s="53"/>
      <c r="P310" s="50"/>
      <c r="Q310" s="54"/>
      <c r="R310" s="55"/>
      <c r="S310" s="55"/>
      <c r="T310" s="55"/>
      <c r="U310" s="56"/>
      <c r="V310" s="55"/>
      <c r="W310" s="9"/>
      <c r="Y310" s="9"/>
      <c r="Z310" s="9"/>
      <c r="AA310" s="9"/>
      <c r="AC310" s="9"/>
      <c r="AD310" s="57"/>
      <c r="AE310" s="9"/>
      <c r="AF310" s="58"/>
    </row>
    <row r="311" spans="5:33" ht="12.75">
      <c r="E311" s="49" t="s">
        <v>499</v>
      </c>
      <c r="F311" s="49"/>
      <c r="L311" s="50"/>
      <c r="M311" s="51"/>
      <c r="N311" s="52"/>
      <c r="O311" s="53"/>
      <c r="P311" s="50"/>
      <c r="Q311" s="54"/>
      <c r="R311" s="55"/>
      <c r="S311" s="55"/>
      <c r="T311" s="55"/>
      <c r="U311" s="56"/>
      <c r="V311" s="55"/>
      <c r="W311" s="9"/>
      <c r="Y311" s="9"/>
      <c r="Z311" s="9"/>
      <c r="AA311" s="9"/>
      <c r="AC311" s="9"/>
      <c r="AD311" s="57"/>
      <c r="AE311" s="9"/>
      <c r="AF311" s="58"/>
      <c r="AG311" s="49" t="str">
        <f>E311</f>
        <v>CU - uranium and radium, 16 pills, 1 taken every tridiem</v>
      </c>
    </row>
    <row r="312" spans="5:33" ht="12.75">
      <c r="E312" s="92" t="s">
        <v>500</v>
      </c>
      <c r="L312" s="50"/>
      <c r="M312" s="51"/>
      <c r="N312" s="52"/>
      <c r="O312" s="53"/>
      <c r="P312" s="50"/>
      <c r="Q312" s="54"/>
      <c r="R312" s="55"/>
      <c r="S312" s="55"/>
      <c r="T312" s="55"/>
      <c r="U312" s="56"/>
      <c r="V312" s="55"/>
      <c r="W312" s="9"/>
      <c r="Y312" s="9"/>
      <c r="Z312" s="9"/>
      <c r="AA312" s="9"/>
      <c r="AC312" s="9"/>
      <c r="AD312" s="57"/>
      <c r="AE312" s="9"/>
      <c r="AF312" s="58"/>
      <c r="AG312" s="92" t="s">
        <v>500</v>
      </c>
    </row>
    <row r="313" spans="1:42" ht="12.75">
      <c r="A313" s="1" t="s">
        <v>501</v>
      </c>
      <c r="C313" s="8">
        <f>AJ313</f>
        <v>0.52643923460761266</v>
      </c>
      <c r="D313" t="str">
        <f>AK313</f>
        <v>mg</v>
      </c>
      <c r="E313" t="s">
        <v>502</v>
      </c>
      <c r="F313" t="s">
        <v>503</v>
      </c>
      <c r="G313" t="s">
        <v>504</v>
      </c>
      <c r="H313" s="12">
        <v>0.50</v>
      </c>
      <c r="I313" s="12">
        <v>0.68500000000000005</v>
      </c>
      <c r="J313" s="6">
        <f>H313/I313</f>
        <v>0.72992700729927007</v>
      </c>
      <c r="K313" s="59">
        <v>0.374</v>
      </c>
      <c r="L313" s="60">
        <v>0.68400000000000005</v>
      </c>
      <c r="M313" s="61">
        <v>4.50</v>
      </c>
      <c r="N313" s="52">
        <f>M313*2.68</f>
        <v>12.060000000000001</v>
      </c>
      <c r="O313" s="62">
        <f>(L313*1000)/(N313+L313)</f>
        <v>53.672316384180789</v>
      </c>
      <c r="P313" s="63">
        <v>0.43</v>
      </c>
      <c r="Q313" s="61">
        <v>1</v>
      </c>
      <c r="R313" s="64">
        <f>Q313*P313</f>
        <v>0.42999999999999999</v>
      </c>
      <c r="S313" s="61">
        <v>0</v>
      </c>
      <c r="T313" s="65">
        <f>S313*2.68</f>
        <v>0</v>
      </c>
      <c r="U313" s="56">
        <f>1000*(R313)*O313/((R313)+T313)</f>
        <v>53672.316384180791</v>
      </c>
      <c r="V313" s="66">
        <f>(R313+T313)/((S313*6.7)+(Q313))</f>
        <v>0.42999999999999999</v>
      </c>
      <c r="W313" s="67">
        <v>1</v>
      </c>
      <c r="X313" s="68">
        <v>8</v>
      </c>
      <c r="Y313" s="69">
        <f>(W313*8*V313)/X313</f>
        <v>0.42999999999999999</v>
      </c>
      <c r="Z313" s="70">
        <v>0</v>
      </c>
      <c r="AA313" s="71">
        <v>0</v>
      </c>
      <c r="AB313" s="68">
        <v>16</v>
      </c>
      <c r="AC313" s="68">
        <f>(Z313+(AA313/AB313))*2.7</f>
        <v>0</v>
      </c>
      <c r="AD313" s="73">
        <f>Y313*U313/(Y313+AC313)</f>
        <v>53672.316384180791</v>
      </c>
      <c r="AE313" s="69">
        <f>(Y313+AC313)/(8*(W313/X313)+8*0.84375*(Z313+AA313/AB313))</f>
        <v>0.42999999999999999</v>
      </c>
      <c r="AF313" s="74">
        <f>AD313*AE313</f>
        <v>23079.096045197741</v>
      </c>
      <c r="AG313" t="s">
        <v>502</v>
      </c>
      <c r="AH313" s="71">
        <v>8</v>
      </c>
      <c r="AI313" s="71">
        <v>16</v>
      </c>
      <c r="AJ313" s="76">
        <f>(AF313*(AH313/AI313)/16)*J313/1000</f>
        <v>0.52643923460761266</v>
      </c>
      <c r="AK313" t="s">
        <v>267</v>
      </c>
      <c r="AM313" t="s">
        <v>505</v>
      </c>
      <c r="AN313" s="11"/>
      <c r="AP313" s="2"/>
    </row>
    <row r="314" spans="1:33" ht="12.75">
      <c r="A314" s="1" t="s">
        <v>356</v>
      </c>
      <c r="C314" s="82">
        <v>9.50</v>
      </c>
      <c r="D314" t="s">
        <v>176</v>
      </c>
      <c r="E314" t="s">
        <v>357</v>
      </c>
      <c r="F314" t="s">
        <v>506</v>
      </c>
      <c r="L314" s="50"/>
      <c r="M314" s="51"/>
      <c r="N314" s="52"/>
      <c r="O314" s="53"/>
      <c r="P314" s="50"/>
      <c r="Q314" s="54"/>
      <c r="R314" s="55"/>
      <c r="S314" s="55"/>
      <c r="T314" s="55"/>
      <c r="U314" s="56"/>
      <c r="V314" s="55"/>
      <c r="W314" s="9"/>
      <c r="Y314" s="9"/>
      <c r="Z314" s="9"/>
      <c r="AA314" s="9"/>
      <c r="AC314" s="9"/>
      <c r="AD314" s="57"/>
      <c r="AE314" s="9"/>
      <c r="AF314" s="58"/>
      <c r="AG314" s="92"/>
    </row>
    <row r="315" spans="1:33" ht="12.75">
      <c r="A315" s="1" t="s">
        <v>507</v>
      </c>
      <c r="C315" s="8">
        <v>0.47</v>
      </c>
      <c r="D315" t="s">
        <v>267</v>
      </c>
      <c r="E315" t="s">
        <v>508</v>
      </c>
      <c r="F315" t="s">
        <v>509</v>
      </c>
      <c r="L315" s="50"/>
      <c r="M315" s="51"/>
      <c r="N315" s="52"/>
      <c r="O315" s="53"/>
      <c r="P315" s="50"/>
      <c r="Q315" s="54"/>
      <c r="R315" s="55"/>
      <c r="S315" s="55"/>
      <c r="T315" s="55"/>
      <c r="U315" s="56"/>
      <c r="V315" s="55"/>
      <c r="W315" s="9"/>
      <c r="Y315" s="9"/>
      <c r="Z315" s="9"/>
      <c r="AA315" s="9"/>
      <c r="AC315" s="9"/>
      <c r="AD315" s="57"/>
      <c r="AE315" s="9"/>
      <c r="AF315" s="58"/>
      <c r="AG315" s="92"/>
    </row>
    <row r="316" spans="3:37" ht="12.75">
      <c r="C316" s="82">
        <f>AJ316</f>
        <v>6.4850019477989864</v>
      </c>
      <c r="D316" t="str">
        <f>AK316</f>
        <v>mg</v>
      </c>
      <c r="E316" t="s">
        <v>419</v>
      </c>
      <c r="H316">
        <v>1</v>
      </c>
      <c r="I316">
        <v>1</v>
      </c>
      <c r="J316" s="6">
        <f>H316/I316</f>
        <v>1</v>
      </c>
      <c r="K316" s="6"/>
      <c r="L316" s="60">
        <v>1</v>
      </c>
      <c r="M316" s="61">
        <v>0</v>
      </c>
      <c r="N316" s="52">
        <f>M316*2.68</f>
        <v>0</v>
      </c>
      <c r="O316" s="62">
        <f>(L316*1000)/(N316+L316)</f>
        <v>1000</v>
      </c>
      <c r="P316" s="63">
        <v>0.53700000000000003</v>
      </c>
      <c r="Q316" s="61">
        <v>1</v>
      </c>
      <c r="R316" s="64">
        <f>Q316*P316</f>
        <v>0.53700000000000003</v>
      </c>
      <c r="S316" s="61">
        <v>0</v>
      </c>
      <c r="T316" s="65">
        <f>S316*2.68</f>
        <v>0</v>
      </c>
      <c r="U316" s="56">
        <f>1000*(R316)*O316/((R316)+T316)</f>
        <v>999999.99999999988</v>
      </c>
      <c r="V316" s="66">
        <f>(R316+T316)/((S316*6.7)+(Q316))</f>
        <v>0.53700000000000003</v>
      </c>
      <c r="W316" s="67">
        <v>3.72</v>
      </c>
      <c r="X316" s="68">
        <v>8</v>
      </c>
      <c r="Y316" s="69">
        <f>(W316/X316)*8*R316</f>
        <v>1.9976400000000001</v>
      </c>
      <c r="Z316" s="70">
        <v>0</v>
      </c>
      <c r="AA316" s="71">
        <v>14</v>
      </c>
      <c r="AB316" s="68">
        <v>16</v>
      </c>
      <c r="AC316" s="72">
        <f>(Z316+(AA316/AB316))*2.7</f>
        <v>2.3625000000000003</v>
      </c>
      <c r="AD316" s="73">
        <f>Y316*U316/(Y316+AC316)</f>
        <v>458159.60037980421</v>
      </c>
      <c r="AE316" s="69">
        <f>(Y316+AC316)/(8*(W316/X316)+8*0.84375*(Z316+AA316/AB316))</f>
        <v>0.45294273470977797</v>
      </c>
      <c r="AF316" s="74">
        <f>AD316*AE316</f>
        <v>207520.06232956756</v>
      </c>
      <c r="AG316" t="s">
        <v>419</v>
      </c>
      <c r="AH316" s="71">
        <v>8</v>
      </c>
      <c r="AI316" s="71">
        <v>16</v>
      </c>
      <c r="AJ316" s="2">
        <f>(AF316*(AH316/AI316)/16)*J316/1000</f>
        <v>6.4850019477989864</v>
      </c>
      <c r="AK316" t="s">
        <v>267</v>
      </c>
    </row>
    <row r="317" spans="3:37" ht="12.75">
      <c r="C317" s="82">
        <f>AJ317</f>
        <v>4.657681940700809</v>
      </c>
      <c r="D317" t="str">
        <f>AK317</f>
        <v>mg</v>
      </c>
      <c r="E317" t="s">
        <v>510</v>
      </c>
      <c r="H317">
        <v>1</v>
      </c>
      <c r="I317">
        <v>1</v>
      </c>
      <c r="J317" s="6">
        <f>H317/I317</f>
        <v>1</v>
      </c>
      <c r="K317" s="6"/>
      <c r="L317" s="60">
        <v>1</v>
      </c>
      <c r="M317" s="61">
        <v>0</v>
      </c>
      <c r="N317" s="52">
        <f>M317*2.68</f>
        <v>0</v>
      </c>
      <c r="O317" s="62">
        <f>(L317*1000)/(N317+L317)</f>
        <v>1000</v>
      </c>
      <c r="P317" s="63">
        <v>0.432</v>
      </c>
      <c r="Q317" s="61">
        <v>1</v>
      </c>
      <c r="R317" s="64">
        <f>Q317*P317</f>
        <v>0.432</v>
      </c>
      <c r="S317" s="61">
        <v>0</v>
      </c>
      <c r="T317" s="65">
        <f>S317*2.68</f>
        <v>0</v>
      </c>
      <c r="U317" s="56">
        <f>1000*(R317)*O317/((R317)+T317)</f>
        <v>1000000</v>
      </c>
      <c r="V317" s="66">
        <f>(R317+T317)/((S317*6.7)+(Q317))</f>
        <v>0.432</v>
      </c>
      <c r="W317" s="67">
        <v>2</v>
      </c>
      <c r="X317" s="68">
        <v>8</v>
      </c>
      <c r="Y317" s="69">
        <f>(W317/X317)*8*R317</f>
        <v>0.86399999999999999</v>
      </c>
      <c r="Z317" s="70">
        <v>0</v>
      </c>
      <c r="AA317" s="71">
        <v>9</v>
      </c>
      <c r="AB317" s="68">
        <v>16</v>
      </c>
      <c r="AC317" s="72">
        <f>(Z317+(AA317/AB317))*2.7</f>
        <v>1.51875</v>
      </c>
      <c r="AD317" s="73">
        <f>Y317*U317/(Y317+AC317)</f>
        <v>362606.23229461757</v>
      </c>
      <c r="AE317" s="69">
        <f>(Y317+AC317)/(8*(W317/X317)+8*0.84375*(Z317+AA317/AB317))</f>
        <v>0.41104043126684636</v>
      </c>
      <c r="AF317" s="74">
        <f>AD317*AE317</f>
        <v>149045.82210242588</v>
      </c>
      <c r="AG317" t="s">
        <v>306</v>
      </c>
      <c r="AH317" s="71">
        <v>8</v>
      </c>
      <c r="AI317" s="71">
        <v>16</v>
      </c>
      <c r="AJ317" s="2">
        <f>(AF317*(AH317/AI317)/16)*J317/1000</f>
        <v>4.657681940700809</v>
      </c>
      <c r="AK317" t="s">
        <v>267</v>
      </c>
    </row>
    <row r="318" spans="5:33" ht="13.4" customHeight="1">
      <c r="E318" s="92" t="s">
        <v>511</v>
      </c>
      <c r="L318" s="50"/>
      <c r="M318" s="51"/>
      <c r="N318" s="52"/>
      <c r="O318" s="53"/>
      <c r="P318" s="50"/>
      <c r="Q318" s="54"/>
      <c r="R318" s="55"/>
      <c r="S318" s="55"/>
      <c r="T318" s="55"/>
      <c r="U318" s="56"/>
      <c r="V318" s="55"/>
      <c r="W318" s="9"/>
      <c r="Y318" s="9"/>
      <c r="Z318" s="9"/>
      <c r="AA318" s="9"/>
      <c r="AC318" s="9"/>
      <c r="AD318" s="57"/>
      <c r="AE318" s="9"/>
      <c r="AF318" s="58"/>
      <c r="AG318" s="92" t="s">
        <v>511</v>
      </c>
    </row>
    <row r="319" spans="1:33" ht="12.75">
      <c r="A319" s="1" t="s">
        <v>290</v>
      </c>
      <c r="C319" s="10">
        <v>22</v>
      </c>
      <c r="D319" t="s">
        <v>291</v>
      </c>
      <c r="E319" t="s">
        <v>292</v>
      </c>
      <c r="L319" s="50"/>
      <c r="M319" s="51"/>
      <c r="N319" s="52"/>
      <c r="O319" s="53"/>
      <c r="P319" s="50"/>
      <c r="Q319" s="54"/>
      <c r="R319" s="55"/>
      <c r="S319" s="55"/>
      <c r="T319" s="55"/>
      <c r="U319" s="56"/>
      <c r="V319" s="55"/>
      <c r="W319" s="9"/>
      <c r="Y319" s="9"/>
      <c r="Z319" s="9"/>
      <c r="AA319" s="9"/>
      <c r="AC319" s="9"/>
      <c r="AD319" s="57"/>
      <c r="AE319" s="9"/>
      <c r="AF319" s="58"/>
      <c r="AG319" s="92"/>
    </row>
    <row r="320" spans="1:43" ht="14.9" customHeight="1">
      <c r="A320" s="1" t="s">
        <v>512</v>
      </c>
      <c r="B320" t="s">
        <v>360</v>
      </c>
      <c r="C320" s="10">
        <f>AJ320</f>
        <v>10.887651672705408</v>
      </c>
      <c r="D320" t="str">
        <f>AK320</f>
        <v>ng</v>
      </c>
      <c r="E320" t="s">
        <v>513</v>
      </c>
      <c r="F320" s="6" t="s">
        <v>514</v>
      </c>
      <c r="G320" t="s">
        <v>515</v>
      </c>
      <c r="H320" s="6">
        <v>300</v>
      </c>
      <c r="I320" s="6">
        <v>938</v>
      </c>
      <c r="J320" s="6">
        <f>H320/I320</f>
        <v>0.31982942430703626</v>
      </c>
      <c r="K320" s="59">
        <v>0.42599999999999999</v>
      </c>
      <c r="L320" s="75">
        <v>0.93800000000000006</v>
      </c>
      <c r="M320" s="78">
        <f>N320/2.68</f>
        <v>4.4507462686567161</v>
      </c>
      <c r="N320" s="67">
        <v>11.928000000000001</v>
      </c>
      <c r="O320" s="62">
        <f>(L320*1000)/(N320+L320)</f>
        <v>72.905331882480951</v>
      </c>
      <c r="P320" s="63">
        <v>0.41100000000000003</v>
      </c>
      <c r="Q320" s="61">
        <v>0.25</v>
      </c>
      <c r="R320" s="64">
        <f>Q320*P320</f>
        <v>0.10275000000000001</v>
      </c>
      <c r="S320" s="61">
        <v>3.75</v>
      </c>
      <c r="T320" s="65">
        <f>S320*2.68</f>
        <v>10.050000000000001</v>
      </c>
      <c r="U320" s="56">
        <f>1000*(R320)*O320/((R320)+T320)</f>
        <v>737.83190277756455</v>
      </c>
      <c r="V320" s="66">
        <f>(R320+T320)/((S320*6.7)+(Q320))</f>
        <v>0.40010837438423652</v>
      </c>
      <c r="W320" s="86">
        <v>0.0625</v>
      </c>
      <c r="X320" s="68">
        <v>8</v>
      </c>
      <c r="Y320" s="69">
        <f>(W320*8*V320)/X320</f>
        <v>0.025006773399014783</v>
      </c>
      <c r="Z320" s="70">
        <v>2</v>
      </c>
      <c r="AA320" s="71">
        <v>8</v>
      </c>
      <c r="AB320" s="68">
        <v>16</v>
      </c>
      <c r="AC320" s="79">
        <f>(Z320+(AA320/AB320))*2.7</f>
        <v>6.75</v>
      </c>
      <c r="AD320" s="73">
        <f>Y320*U320/(Y320+AC320)</f>
        <v>2.7233618823477155</v>
      </c>
      <c r="AE320" s="69">
        <f>(Y320+AC320)/(8*(W320/X320)+8*0.84375*(Z320+AA320/AB320))</f>
        <v>0.40000039990547681</v>
      </c>
      <c r="AF320" s="74">
        <f>AD320*AE320</f>
        <v>1.0893458420264184</v>
      </c>
      <c r="AG320" s="75" t="s">
        <v>513</v>
      </c>
      <c r="AH320" s="71">
        <v>8</v>
      </c>
      <c r="AI320" s="71">
        <v>16</v>
      </c>
      <c r="AJ320" s="2">
        <f>(AF320*(AH320/AI320)/16)*J320*1000</f>
        <v>10.887651672705408</v>
      </c>
      <c r="AK320" t="s">
        <v>176</v>
      </c>
      <c r="AM320" t="s">
        <v>516</v>
      </c>
      <c r="AN320" s="77"/>
      <c r="AO320" s="77"/>
      <c r="AP320" s="77"/>
      <c r="AQ320" s="77"/>
    </row>
    <row r="321" spans="1:37" ht="12.75">
      <c r="A321" s="1" t="s">
        <v>517</v>
      </c>
      <c r="C321" s="8">
        <f>AJ321</f>
        <v>0.98632278504396653</v>
      </c>
      <c r="D321" t="str">
        <f>AK321</f>
        <v>mg</v>
      </c>
      <c r="E321" t="s">
        <v>517</v>
      </c>
      <c r="F321" t="s">
        <v>518</v>
      </c>
      <c r="G321" t="s">
        <v>519</v>
      </c>
      <c r="H321" s="6">
        <v>345</v>
      </c>
      <c r="I321" s="6">
        <v>347</v>
      </c>
      <c r="J321" s="6">
        <f>H321/I321</f>
        <v>0.99423631123919309</v>
      </c>
      <c r="K321" s="6"/>
      <c r="L321" s="75">
        <v>0.245</v>
      </c>
      <c r="M321" s="61">
        <v>1</v>
      </c>
      <c r="N321" s="52">
        <f>M321*2.68</f>
        <v>2.6800000000000002</v>
      </c>
      <c r="O321" s="62">
        <f>(L321*1000)/(N321+L321)</f>
        <v>83.760683760683747</v>
      </c>
      <c r="P321" s="63">
        <v>0.379</v>
      </c>
      <c r="Q321" s="61">
        <v>1</v>
      </c>
      <c r="R321" s="64">
        <f>Q321*P321</f>
        <v>0.379</v>
      </c>
      <c r="S321" s="61">
        <v>0</v>
      </c>
      <c r="T321" s="65">
        <f>S321*2.68</f>
        <v>0</v>
      </c>
      <c r="U321" s="56">
        <f>1000*(R321)*O321/((R321)+T321)</f>
        <v>83760.683760683751</v>
      </c>
      <c r="V321" s="66">
        <f>(R321+T321)/((S321*6.7)+(Q321))</f>
        <v>0.379</v>
      </c>
      <c r="W321" s="67">
        <v>1</v>
      </c>
      <c r="X321" s="68">
        <v>8</v>
      </c>
      <c r="Y321" s="69">
        <f>(W321*8*V321)/X321</f>
        <v>0.379</v>
      </c>
      <c r="Z321" s="70">
        <v>0</v>
      </c>
      <c r="AA321" s="71">
        <v>0</v>
      </c>
      <c r="AB321" s="68">
        <v>16</v>
      </c>
      <c r="AC321" s="79">
        <f>(Z321+(AA321/AB321))*2.7</f>
        <v>0</v>
      </c>
      <c r="AD321" s="73">
        <f>Y321*U321/(Y321+AC321)</f>
        <v>83760.683760683751</v>
      </c>
      <c r="AE321" s="69">
        <f>(Y321+AC321)/(8*(W321/X321)+8*0.84375*(Z321+AA321/AB321))</f>
        <v>0.379</v>
      </c>
      <c r="AF321" s="74">
        <f>AD321*AE321</f>
        <v>31745.299145299141</v>
      </c>
      <c r="AG321" t="s">
        <v>520</v>
      </c>
      <c r="AH321" s="71">
        <v>8</v>
      </c>
      <c r="AI321" s="71">
        <v>16</v>
      </c>
      <c r="AJ321" s="2">
        <f>(AF321*(AH321/AI321)/16)*J321/1000</f>
        <v>0.98632278504396653</v>
      </c>
      <c r="AK321" t="s">
        <v>267</v>
      </c>
    </row>
    <row r="322" spans="1:43" ht="14.9" customHeight="1">
      <c r="A322" s="1" t="s">
        <v>100</v>
      </c>
      <c r="B322" t="s">
        <v>290</v>
      </c>
      <c r="C322" s="10">
        <f>AJ322</f>
        <v>12.98156220021632</v>
      </c>
      <c r="D322" t="str">
        <f>AK322</f>
        <v>µg</v>
      </c>
      <c r="E322" t="s">
        <v>101</v>
      </c>
      <c r="F322" t="s">
        <v>102</v>
      </c>
      <c r="G322" t="s">
        <v>103</v>
      </c>
      <c r="H322" s="11">
        <v>137.30000000000001</v>
      </c>
      <c r="I322" s="11">
        <v>233.43</v>
      </c>
      <c r="J322" s="6">
        <f>H322/I322</f>
        <v>0.58818489482928504</v>
      </c>
      <c r="K322" s="59">
        <v>0.52100000000000002</v>
      </c>
      <c r="L322" s="60">
        <v>0.26100000000000001</v>
      </c>
      <c r="M322" s="61">
        <v>3.52</v>
      </c>
      <c r="N322" s="52">
        <f>M322*2.68</f>
        <v>9.4336000000000002</v>
      </c>
      <c r="O322" s="62">
        <f>(L322*1000)/(N322+L322)</f>
        <v>26.922204113630269</v>
      </c>
      <c r="P322" s="80">
        <f>(L322+N322)/((M322*6.7)+(L322/K322))</f>
        <v>0.40251676247806067</v>
      </c>
      <c r="Q322" s="61">
        <v>1</v>
      </c>
      <c r="R322" s="64">
        <f>Q322*P322</f>
        <v>0.40251676247806067</v>
      </c>
      <c r="S322" s="61">
        <v>0</v>
      </c>
      <c r="T322" s="65">
        <f>S322*2.68</f>
        <v>0</v>
      </c>
      <c r="U322" s="56">
        <f>1000*(R322)*O322/((R322)+T322)</f>
        <v>26922.204113630269</v>
      </c>
      <c r="V322" s="66">
        <f>(R322+T322)/((S322*6.7)+(Q322))</f>
        <v>0.40251676247806067</v>
      </c>
      <c r="W322" s="67">
        <v>0.50</v>
      </c>
      <c r="X322" s="68">
        <v>8</v>
      </c>
      <c r="Y322" s="69">
        <f>(W322*8*V322)/X322</f>
        <v>0.20125838123903034</v>
      </c>
      <c r="Z322" s="70">
        <v>1</v>
      </c>
      <c r="AA322" s="71">
        <v>1</v>
      </c>
      <c r="AB322" s="68">
        <v>16</v>
      </c>
      <c r="AC322" s="68">
        <f>(Z322+(AA322/AB322))*2.7</f>
        <v>2.8687500000000004</v>
      </c>
      <c r="AD322" s="73">
        <f>Y322*U322/(Y322+AC322)</f>
        <v>1764.9200088206931</v>
      </c>
      <c r="AE322" s="69">
        <f>(Y322+AC322)/(8*(W322/X322)+8*0.84375*(Z322+AA322/AB322))</f>
        <v>0.40016402525315264</v>
      </c>
      <c r="AF322" s="74">
        <f>AD322*AE322</f>
        <v>706.25749497951824</v>
      </c>
      <c r="AG322" s="75" t="s">
        <v>101</v>
      </c>
      <c r="AH322" s="71">
        <v>8</v>
      </c>
      <c r="AI322" s="71">
        <v>16</v>
      </c>
      <c r="AJ322" s="2">
        <f>(AF322*(AH322/AI322)/16)*J322</f>
        <v>12.98156220021632</v>
      </c>
      <c r="AK322" t="s">
        <v>41</v>
      </c>
      <c r="AM322" s="77"/>
      <c r="AN322" s="77"/>
      <c r="AO322" s="77"/>
      <c r="AP322" s="77"/>
      <c r="AQ322" s="77"/>
    </row>
    <row r="323" spans="3:37" ht="12.75">
      <c r="C323" s="82">
        <f>AJ323</f>
        <v>1.1058530510585303</v>
      </c>
      <c r="D323" t="str">
        <f>AK323</f>
        <v>mg</v>
      </c>
      <c r="E323" t="s">
        <v>420</v>
      </c>
      <c r="H323">
        <v>1</v>
      </c>
      <c r="I323">
        <v>1</v>
      </c>
      <c r="J323" s="6">
        <f>H323/I323</f>
        <v>1</v>
      </c>
      <c r="K323" s="6"/>
      <c r="L323" s="60">
        <v>1</v>
      </c>
      <c r="M323" s="61">
        <v>0</v>
      </c>
      <c r="N323" s="52">
        <f>M323*2.68</f>
        <v>0</v>
      </c>
      <c r="O323" s="62">
        <f>(L323*1000)/(N323+L323)</f>
        <v>1000</v>
      </c>
      <c r="P323" s="63">
        <v>0.222</v>
      </c>
      <c r="Q323" s="61">
        <v>1</v>
      </c>
      <c r="R323" s="64">
        <f>Q323*P323</f>
        <v>0.222</v>
      </c>
      <c r="S323" s="61">
        <v>0</v>
      </c>
      <c r="T323" s="65">
        <f>S323*2.68</f>
        <v>0</v>
      </c>
      <c r="U323" s="56">
        <f>1000*(R323)*O323/((R323)+T323)</f>
        <v>1000000</v>
      </c>
      <c r="V323" s="66">
        <f>(R323+T323)/((S323*6.7)+(Q323))</f>
        <v>0.222</v>
      </c>
      <c r="W323" s="67">
        <v>2</v>
      </c>
      <c r="X323" s="68">
        <v>8</v>
      </c>
      <c r="Y323" s="69">
        <f>(W323/X323)*8*R323</f>
        <v>0.44400000000000001</v>
      </c>
      <c r="Z323" s="70">
        <v>1</v>
      </c>
      <c r="AA323" s="71">
        <v>9</v>
      </c>
      <c r="AB323" s="68">
        <v>16</v>
      </c>
      <c r="AC323" s="72">
        <f>(Z323+(AA323/AB323))*2.7</f>
        <v>4.21875</v>
      </c>
      <c r="AD323" s="73">
        <f>Y323*U323/(Y323+AC323)</f>
        <v>95222.776258645652</v>
      </c>
      <c r="AE323" s="69">
        <f>(Y323+AC323)/(8*(W323/X323)+8*0.84375*(Z323+AA323/AB323))</f>
        <v>0.37162640099626393</v>
      </c>
      <c r="AF323" s="74">
        <f>AD323*AE323</f>
        <v>35387.297633872971</v>
      </c>
      <c r="AG323" t="s">
        <v>420</v>
      </c>
      <c r="AH323" s="71">
        <v>8</v>
      </c>
      <c r="AI323" s="71">
        <v>16</v>
      </c>
      <c r="AJ323" s="2">
        <f>(AF323*(AH323/AI323)/16)*J323/1000</f>
        <v>1.1058530510585303</v>
      </c>
      <c r="AK323" t="s">
        <v>267</v>
      </c>
    </row>
    <row r="324" spans="3:37" ht="13.4" customHeight="1">
      <c r="C324" s="82">
        <f>AJ324</f>
        <v>3.3857142857142861</v>
      </c>
      <c r="D324" t="str">
        <f>AK324</f>
        <v>mg</v>
      </c>
      <c r="E324" t="s">
        <v>307</v>
      </c>
      <c r="H324">
        <v>1</v>
      </c>
      <c r="I324">
        <v>1</v>
      </c>
      <c r="J324" s="6">
        <f>H324/I324</f>
        <v>1</v>
      </c>
      <c r="K324" s="6"/>
      <c r="L324" s="60">
        <v>1</v>
      </c>
      <c r="M324" s="61">
        <v>0</v>
      </c>
      <c r="N324" s="52">
        <f>M324*2.68</f>
        <v>0</v>
      </c>
      <c r="O324" s="62">
        <f>(L324*1000)/(N324+L324)</f>
        <v>1000</v>
      </c>
      <c r="P324" s="63">
        <v>0.47400000000000003</v>
      </c>
      <c r="Q324" s="61">
        <v>1</v>
      </c>
      <c r="R324" s="64">
        <f>Q324*P324</f>
        <v>0.47400000000000003</v>
      </c>
      <c r="S324" s="61">
        <v>0</v>
      </c>
      <c r="T324" s="65">
        <f>S324*2.68</f>
        <v>0</v>
      </c>
      <c r="U324" s="56">
        <f>1000*(R324)*O324/((R324)+T324)</f>
        <v>1000000</v>
      </c>
      <c r="V324" s="66">
        <f>(R324+T324)/((S324*6.7)+(Q324))</f>
        <v>0.47400000000000003</v>
      </c>
      <c r="W324" s="67">
        <v>2</v>
      </c>
      <c r="X324" s="68">
        <v>8</v>
      </c>
      <c r="Y324" s="69">
        <f>(W324/X324)*8*R324</f>
        <v>0.94800000000000006</v>
      </c>
      <c r="Z324" s="70">
        <v>1</v>
      </c>
      <c r="AA324" s="71">
        <v>0</v>
      </c>
      <c r="AB324" s="68">
        <v>16</v>
      </c>
      <c r="AC324" s="72">
        <f>(Z324+(AA324/AB324))*2.7</f>
        <v>2.7000000000000002</v>
      </c>
      <c r="AD324" s="73">
        <f>Y324*U324/(Y324+AC324)</f>
        <v>259868.4210526316</v>
      </c>
      <c r="AE324" s="69">
        <f>(Y324+AC324)/(8*(W324/X324)+8*0.84375*(Z324+AA324/AB324))</f>
        <v>0.41691428571428574</v>
      </c>
      <c r="AF324" s="74">
        <f>AD324*AE324</f>
        <v>108342.85714285716</v>
      </c>
      <c r="AG324" t="s">
        <v>307</v>
      </c>
      <c r="AH324" s="71">
        <v>8</v>
      </c>
      <c r="AI324" s="71">
        <v>16</v>
      </c>
      <c r="AJ324" s="2">
        <f>(AF324*(AH324/AI324)/16)*J324/1000</f>
        <v>3.3857142857142861</v>
      </c>
      <c r="AK324" t="s">
        <v>267</v>
      </c>
    </row>
    <row r="325" spans="3:37" ht="12.75">
      <c r="C325" s="82">
        <f>AJ325</f>
        <v>3.217863264140163</v>
      </c>
      <c r="D325" t="str">
        <f>AK325</f>
        <v>mg</v>
      </c>
      <c r="E325" t="s">
        <v>300</v>
      </c>
      <c r="H325">
        <v>1</v>
      </c>
      <c r="I325">
        <v>1</v>
      </c>
      <c r="J325" s="6">
        <f>H325/I325</f>
        <v>1</v>
      </c>
      <c r="K325" s="6"/>
      <c r="L325" s="60">
        <v>1</v>
      </c>
      <c r="M325" s="61">
        <v>0</v>
      </c>
      <c r="N325" s="52">
        <f>M325*2.68</f>
        <v>0</v>
      </c>
      <c r="O325" s="62">
        <f>(L325*1000)/(N325+L325)</f>
        <v>1000</v>
      </c>
      <c r="P325" s="63">
        <v>0.55400000000000005</v>
      </c>
      <c r="Q325" s="61">
        <v>1</v>
      </c>
      <c r="R325" s="64">
        <f>Q325*P325</f>
        <v>0.55400000000000005</v>
      </c>
      <c r="S325" s="61">
        <v>0</v>
      </c>
      <c r="T325" s="65">
        <f>S325*2.68</f>
        <v>0</v>
      </c>
      <c r="U325" s="56">
        <f>1000*(R325)*O325/((R325)+T325)</f>
        <v>999999.99999999988</v>
      </c>
      <c r="V325" s="66">
        <f>(R325+T325)/((S325*6.7)+(Q325))</f>
        <v>0.55400000000000005</v>
      </c>
      <c r="W325" s="67">
        <v>1.83</v>
      </c>
      <c r="X325" s="68">
        <v>8</v>
      </c>
      <c r="Y325" s="69">
        <f>(W325/X325)*8*R325</f>
        <v>1.0138200000000002</v>
      </c>
      <c r="Z325" s="70">
        <v>1</v>
      </c>
      <c r="AA325" s="71">
        <v>3</v>
      </c>
      <c r="AB325" s="68">
        <v>16</v>
      </c>
      <c r="AC325" s="72">
        <f>(Z325+(AA325/AB325))*2.7</f>
        <v>3.2062500000000003</v>
      </c>
      <c r="AD325" s="73">
        <f>Y325*U325/(Y325+AC325)</f>
        <v>240237.72117524114</v>
      </c>
      <c r="AE325" s="69">
        <f>(Y325+AC325)/(8*(W325/X325)+8*0.84375*(Z325+AA325/AB325))</f>
        <v>0.42862388116549227</v>
      </c>
      <c r="AF325" s="74">
        <f>AD325*AE325</f>
        <v>102971.62445248522</v>
      </c>
      <c r="AG325" t="s">
        <v>300</v>
      </c>
      <c r="AH325" s="71">
        <v>8</v>
      </c>
      <c r="AI325" s="71">
        <v>16</v>
      </c>
      <c r="AJ325" s="2">
        <f>(AF325*(AH325/AI325)/16)*J325/1000</f>
        <v>3.217863264140163</v>
      </c>
      <c r="AK325" t="s">
        <v>267</v>
      </c>
    </row>
    <row r="326" spans="3:35" ht="12.75">
      <c r="C326" s="93">
        <v>0.50</v>
      </c>
      <c r="D326" t="s">
        <v>308</v>
      </c>
      <c r="E326" t="s">
        <v>309</v>
      </c>
      <c r="J326" s="6"/>
      <c r="K326" s="6"/>
      <c r="L326" s="50"/>
      <c r="M326" s="51"/>
      <c r="N326" s="52"/>
      <c r="O326" s="53"/>
      <c r="P326" s="50"/>
      <c r="Q326" s="54"/>
      <c r="R326" s="55"/>
      <c r="S326" s="55"/>
      <c r="T326" s="55"/>
      <c r="U326" s="56"/>
      <c r="V326" s="55"/>
      <c r="W326" s="9"/>
      <c r="Y326" s="9"/>
      <c r="Z326" s="9"/>
      <c r="AA326" s="9"/>
      <c r="AC326" s="9"/>
      <c r="AD326" s="57"/>
      <c r="AE326" s="9"/>
      <c r="AF326" s="58"/>
      <c r="AH326" s="71"/>
      <c r="AI326" s="71"/>
    </row>
    <row r="327" spans="3:35" ht="12.75">
      <c r="C327" s="93">
        <v>1.50</v>
      </c>
      <c r="D327" t="s">
        <v>308</v>
      </c>
      <c r="E327" t="s">
        <v>310</v>
      </c>
      <c r="J327" s="6"/>
      <c r="K327" s="6"/>
      <c r="L327" s="50"/>
      <c r="M327" s="51"/>
      <c r="N327" s="52"/>
      <c r="O327" s="53"/>
      <c r="P327" s="50"/>
      <c r="Q327" s="54"/>
      <c r="R327" s="55"/>
      <c r="S327" s="55"/>
      <c r="T327" s="55"/>
      <c r="U327" s="56"/>
      <c r="V327" s="55"/>
      <c r="W327" s="9"/>
      <c r="Y327" s="9"/>
      <c r="Z327" s="9"/>
      <c r="AA327" s="9"/>
      <c r="AC327" s="9"/>
      <c r="AD327" s="57"/>
      <c r="AE327" s="9"/>
      <c r="AF327" s="58"/>
      <c r="AH327" s="71"/>
      <c r="AI327" s="71"/>
    </row>
    <row r="328" spans="3:35" ht="12.75">
      <c r="C328" s="93">
        <v>3</v>
      </c>
      <c r="D328" t="s">
        <v>308</v>
      </c>
      <c r="E328" t="s">
        <v>311</v>
      </c>
      <c r="J328" s="6"/>
      <c r="K328" s="6"/>
      <c r="L328" s="50"/>
      <c r="M328" s="51"/>
      <c r="N328" s="52"/>
      <c r="O328" s="53"/>
      <c r="P328" s="50"/>
      <c r="Q328" s="54"/>
      <c r="R328" s="55"/>
      <c r="S328" s="55"/>
      <c r="T328" s="55"/>
      <c r="U328" s="56"/>
      <c r="V328" s="55"/>
      <c r="W328" s="9"/>
      <c r="Y328" s="9"/>
      <c r="Z328" s="9"/>
      <c r="AA328" s="9"/>
      <c r="AC328" s="9"/>
      <c r="AD328" s="57"/>
      <c r="AE328" s="9"/>
      <c r="AF328" s="58"/>
      <c r="AH328" s="71"/>
      <c r="AI328" s="71"/>
    </row>
    <row r="329" spans="5:33" ht="13.4" customHeight="1">
      <c r="E329" s="92" t="s">
        <v>521</v>
      </c>
      <c r="L329" s="50"/>
      <c r="M329" s="51"/>
      <c r="N329" s="52"/>
      <c r="O329" s="53"/>
      <c r="P329" s="50"/>
      <c r="Q329" s="54"/>
      <c r="R329" s="55"/>
      <c r="S329" s="55"/>
      <c r="T329" s="55"/>
      <c r="U329" s="56"/>
      <c r="V329" s="55"/>
      <c r="W329" s="9"/>
      <c r="Y329" s="9"/>
      <c r="Z329" s="9"/>
      <c r="AA329" s="9"/>
      <c r="AC329" s="9"/>
      <c r="AD329" s="57"/>
      <c r="AE329" s="9"/>
      <c r="AF329" s="58"/>
      <c r="AG329" s="92" t="s">
        <v>521</v>
      </c>
    </row>
    <row r="330" spans="1:43" ht="14.9" customHeight="1">
      <c r="A330" s="1" t="s">
        <v>423</v>
      </c>
      <c r="C330" s="10">
        <f>AJ330</f>
        <v>613.88263804742928</v>
      </c>
      <c r="D330" t="str">
        <f>AK330</f>
        <v>µg</v>
      </c>
      <c r="E330" t="s">
        <v>424</v>
      </c>
      <c r="F330" t="s">
        <v>425</v>
      </c>
      <c r="G330" t="s">
        <v>426</v>
      </c>
      <c r="H330" s="7">
        <v>1</v>
      </c>
      <c r="I330" s="6">
        <v>1</v>
      </c>
      <c r="J330" s="6">
        <f>H330/I330</f>
        <v>1</v>
      </c>
      <c r="K330" s="59">
        <v>0.60499999999999998</v>
      </c>
      <c r="L330" s="75">
        <v>0.60499999999999998</v>
      </c>
      <c r="M330" s="78">
        <f>N330/2.68</f>
        <v>0.79104477611940294</v>
      </c>
      <c r="N330" s="67">
        <v>2.12</v>
      </c>
      <c r="O330" s="62">
        <f>(L330*1000)/(N330+L330)</f>
        <v>222.0183486238532</v>
      </c>
      <c r="P330" s="63">
        <v>0.40300000000000002</v>
      </c>
      <c r="Q330" s="61">
        <v>1</v>
      </c>
      <c r="R330" s="64">
        <f>Q330*P330</f>
        <v>0.40300000000000002</v>
      </c>
      <c r="S330" s="61">
        <v>0</v>
      </c>
      <c r="T330" s="65">
        <f>S330*2.68</f>
        <v>0</v>
      </c>
      <c r="U330" s="56">
        <f>1000*(R330)*O330/((R330)+T330)</f>
        <v>222018.34862385318</v>
      </c>
      <c r="V330" s="66">
        <f>(R330+T330)/((S330*6.7)+(Q330))</f>
        <v>0.40300000000000002</v>
      </c>
      <c r="W330" s="67">
        <v>0.50</v>
      </c>
      <c r="X330" s="68">
        <v>8</v>
      </c>
      <c r="Y330" s="69">
        <f>(W330*8*V330)/X330</f>
        <v>0.20150000000000001</v>
      </c>
      <c r="Z330" s="70">
        <v>2</v>
      </c>
      <c r="AA330" s="71">
        <v>10</v>
      </c>
      <c r="AB330" s="68">
        <v>16</v>
      </c>
      <c r="AC330" s="68">
        <f>(Z330+(AA330/AB330))*2.7</f>
        <v>7.0875000000000004</v>
      </c>
      <c r="AD330" s="73">
        <f>Y330*U330/(Y330+AC330)</f>
        <v>6137.5630741811519</v>
      </c>
      <c r="AE330" s="69">
        <f>(Y330+AC330)/(8*(W330/X330)+8*0.84375*(Z330+AA330/AB330))</f>
        <v>0.40008233276157801</v>
      </c>
      <c r="AF330" s="74">
        <f>AD330*AE330</f>
        <v>2455.5305521897171</v>
      </c>
      <c r="AG330" s="75" t="s">
        <v>424</v>
      </c>
      <c r="AH330" s="71">
        <v>64</v>
      </c>
      <c r="AI330" s="71">
        <v>16</v>
      </c>
      <c r="AJ330" s="2">
        <f>(AF330*(AH330/AI330)/16)*J330</f>
        <v>613.88263804742928</v>
      </c>
      <c r="AK330" t="s">
        <v>41</v>
      </c>
      <c r="AM330" s="77"/>
      <c r="AN330" s="77"/>
      <c r="AO330" s="77"/>
      <c r="AP330" s="77"/>
      <c r="AQ330" s="77"/>
    </row>
    <row r="331" spans="1:44" ht="14.9" customHeight="1">
      <c r="A331" s="1" t="s">
        <v>412</v>
      </c>
      <c r="B331" t="s">
        <v>522</v>
      </c>
      <c r="C331" s="82">
        <f>AJ331</f>
        <v>8.2276208712302541</v>
      </c>
      <c r="D331" t="str">
        <f>AK331</f>
        <v>AU (1 AU=1µL Plantation Dark Rum)</v>
      </c>
      <c r="E331" t="s">
        <v>414</v>
      </c>
      <c r="F331" t="s">
        <v>523</v>
      </c>
      <c r="G331" t="s">
        <v>524</v>
      </c>
      <c r="H331" s="81">
        <v>1</v>
      </c>
      <c r="I331" s="6">
        <v>1</v>
      </c>
      <c r="J331" s="6">
        <f>H331/I331</f>
        <v>1</v>
      </c>
      <c r="K331" s="6"/>
      <c r="L331" s="88">
        <v>0.25</v>
      </c>
      <c r="M331" s="101">
        <f>N331/2.68</f>
        <v>194.77611940298507</v>
      </c>
      <c r="N331" s="67">
        <v>522</v>
      </c>
      <c r="O331" s="62">
        <f>(L331*1000)/(N331+L331)</f>
        <v>0.47869794159885115</v>
      </c>
      <c r="P331" s="63">
        <v>0.48</v>
      </c>
      <c r="Q331" s="61">
        <v>1</v>
      </c>
      <c r="R331" s="64">
        <f>Q331*P331</f>
        <v>0.47999999999999998</v>
      </c>
      <c r="S331" s="61">
        <v>0</v>
      </c>
      <c r="T331" s="65">
        <f>S331*2.68</f>
        <v>0</v>
      </c>
      <c r="U331" s="56">
        <f>1000*(R331)*O331/((R331)+T331)</f>
        <v>478.69794159885117</v>
      </c>
      <c r="V331" s="66">
        <f>(R331+T331)/((S331*6.7)+(Q331))</f>
        <v>0.47999999999999998</v>
      </c>
      <c r="W331" s="67">
        <v>1</v>
      </c>
      <c r="X331" s="68">
        <v>8</v>
      </c>
      <c r="Y331" s="69">
        <f>(W331*8*V331)/X331</f>
        <v>0.47999999999999998</v>
      </c>
      <c r="Z331" s="70">
        <v>0</v>
      </c>
      <c r="AA331" s="71">
        <v>0</v>
      </c>
      <c r="AB331" s="68">
        <v>16</v>
      </c>
      <c r="AC331" s="68">
        <f>(Z331+(AA331/AB331))*2.7</f>
        <v>0</v>
      </c>
      <c r="AD331" s="73">
        <f>Y331*U331/(Y331+AC331)</f>
        <v>478.69794159885117</v>
      </c>
      <c r="AE331" s="69">
        <f>(Y331+AC331)/(8*(W331/X331)+8*0.84375*(Z331+AA331/AB331))</f>
        <v>0.47999999999999998</v>
      </c>
      <c r="AF331" s="74">
        <f>(3.2/8)*AD331</f>
        <v>191.47917663954047</v>
      </c>
      <c r="AG331" s="75" t="s">
        <v>414</v>
      </c>
      <c r="AH331">
        <v>11</v>
      </c>
      <c r="AI331">
        <v>16</v>
      </c>
      <c r="AJ331" s="2">
        <f>(AF331*(AH331/AI331)/16)*J331</f>
        <v>8.2276208712302541</v>
      </c>
      <c r="AK331" t="s">
        <v>525</v>
      </c>
      <c r="AL331" s="100"/>
      <c r="AM331" s="77" t="s">
        <v>526</v>
      </c>
      <c r="AN331" s="12"/>
      <c r="AP331" s="2"/>
      <c r="AR331" s="12"/>
    </row>
    <row r="332" spans="4:37" ht="13.4" customHeight="1">
      <c r="D332" t="str">
        <f>AK332</f>
        <v xml:space="preserve"> </v>
      </c>
      <c r="E332" s="92" t="s">
        <v>527</v>
      </c>
      <c r="L332" s="50"/>
      <c r="M332" s="51"/>
      <c r="N332" s="52"/>
      <c r="O332" s="53"/>
      <c r="P332" s="50"/>
      <c r="Q332" s="54"/>
      <c r="R332" s="55"/>
      <c r="S332" s="55"/>
      <c r="T332" s="55"/>
      <c r="U332" s="56"/>
      <c r="V332" s="55"/>
      <c r="W332" s="9"/>
      <c r="Y332" s="9"/>
      <c r="Z332" s="9"/>
      <c r="AA332" s="9"/>
      <c r="AC332" s="9"/>
      <c r="AD332" s="57"/>
      <c r="AE332" s="9"/>
      <c r="AF332" s="58"/>
      <c r="AG332" s="92" t="s">
        <v>528</v>
      </c>
      <c r="AK332" t="s">
        <v>437</v>
      </c>
    </row>
    <row r="333" spans="1:44" ht="14.9" customHeight="1">
      <c r="A333" s="1" t="s">
        <v>529</v>
      </c>
      <c r="B333" t="s">
        <v>423</v>
      </c>
      <c r="C333" s="10">
        <f>AJ333</f>
        <v>19.437799043062203</v>
      </c>
      <c r="D333" t="str">
        <f>AK333</f>
        <v>AU (1 AU=1µL Yukon Jack Whiskey)</v>
      </c>
      <c r="E333" t="s">
        <v>530</v>
      </c>
      <c r="F333" t="s">
        <v>531</v>
      </c>
      <c r="G333" t="s">
        <v>532</v>
      </c>
      <c r="H333" s="81">
        <v>1</v>
      </c>
      <c r="I333" s="6">
        <v>1</v>
      </c>
      <c r="J333" s="6">
        <f>H333/I333</f>
        <v>1</v>
      </c>
      <c r="K333" s="6"/>
      <c r="L333" s="88">
        <v>0.50</v>
      </c>
      <c r="M333" s="101">
        <f>N333/2.68</f>
        <v>194.77611940298507</v>
      </c>
      <c r="N333" s="67">
        <v>522</v>
      </c>
      <c r="O333" s="62">
        <f>(L333*1000)/(N333+L333)</f>
        <v>0.9569377990430622</v>
      </c>
      <c r="P333" s="63">
        <v>0.48</v>
      </c>
      <c r="Q333" s="61">
        <v>1</v>
      </c>
      <c r="R333" s="64">
        <f>Q333*P333</f>
        <v>0.47999999999999998</v>
      </c>
      <c r="S333" s="61">
        <v>0</v>
      </c>
      <c r="T333" s="65">
        <f>S333*2.68</f>
        <v>0</v>
      </c>
      <c r="U333" s="56">
        <f>1000*(R333)*O333/((R333)+T333)</f>
        <v>956.93779904306223</v>
      </c>
      <c r="V333" s="66">
        <f>(R333+T333)/((S333*6.7)+(Q333))</f>
        <v>0.47999999999999998</v>
      </c>
      <c r="W333" s="67">
        <v>1</v>
      </c>
      <c r="X333" s="68">
        <v>8</v>
      </c>
      <c r="Y333" s="69">
        <f>(W333*8*V333)/X333</f>
        <v>0.47999999999999998</v>
      </c>
      <c r="Z333" s="70">
        <v>0</v>
      </c>
      <c r="AA333" s="71">
        <v>0</v>
      </c>
      <c r="AB333" s="68">
        <v>16</v>
      </c>
      <c r="AC333" s="68">
        <f>(Z333+(AA333/AB333))*2.7</f>
        <v>0</v>
      </c>
      <c r="AD333" s="73">
        <f>Y333*U333/(Y333+AC333)</f>
        <v>956.93779904306223</v>
      </c>
      <c r="AE333" s="69">
        <f>(Y333+AC333)/(8*(W333/X333)+8*0.84375*(Z333+AA333/AB333))</f>
        <v>0.47999999999999998</v>
      </c>
      <c r="AF333" s="74">
        <f>(3.2/8)*AD333</f>
        <v>382.7751196172249</v>
      </c>
      <c r="AG333" s="75" t="s">
        <v>530</v>
      </c>
      <c r="AH333">
        <v>13</v>
      </c>
      <c r="AI333">
        <v>16</v>
      </c>
      <c r="AJ333" s="2">
        <f>(AF333*(AH333/AI333)/16)*J333</f>
        <v>19.437799043062203</v>
      </c>
      <c r="AK333" t="s">
        <v>533</v>
      </c>
      <c r="AL333" s="100"/>
      <c r="AM333" s="77"/>
      <c r="AN333" s="12"/>
      <c r="AP333" s="2"/>
      <c r="AR333" s="12"/>
    </row>
    <row r="334" spans="3:37" ht="12.75">
      <c r="C334" s="82">
        <f>AJ334</f>
        <v>1.4690909090909092</v>
      </c>
      <c r="D334" t="str">
        <f>AK334</f>
        <v>mg</v>
      </c>
      <c r="E334" t="s">
        <v>534</v>
      </c>
      <c r="H334">
        <v>1</v>
      </c>
      <c r="I334">
        <v>1</v>
      </c>
      <c r="J334" s="6">
        <f>H334/I334</f>
        <v>1</v>
      </c>
      <c r="K334" s="6"/>
      <c r="L334" s="60">
        <v>1</v>
      </c>
      <c r="M334" s="61">
        <v>0</v>
      </c>
      <c r="N334" s="52">
        <f>M334*2.68</f>
        <v>0</v>
      </c>
      <c r="O334" s="62">
        <f>(L334*1000)/(N334+L334)</f>
        <v>1000</v>
      </c>
      <c r="P334" s="63">
        <v>0.40400000000000003</v>
      </c>
      <c r="Q334" s="61">
        <v>1</v>
      </c>
      <c r="R334" s="64">
        <f>Q334*P334</f>
        <v>0.40400000000000003</v>
      </c>
      <c r="S334" s="61">
        <v>0</v>
      </c>
      <c r="T334" s="65">
        <f>S334*2.68</f>
        <v>0</v>
      </c>
      <c r="U334" s="56">
        <f>1000*(R334)*O334/((R334)+T334)</f>
        <v>999999.99999999988</v>
      </c>
      <c r="V334" s="66">
        <f>(R334+T334)/((S334*6.7)+(Q334))</f>
        <v>0.40400000000000003</v>
      </c>
      <c r="W334" s="67">
        <v>1</v>
      </c>
      <c r="X334" s="68">
        <v>8</v>
      </c>
      <c r="Y334" s="69">
        <f>(W334/X334)*8*R334</f>
        <v>0.40400000000000003</v>
      </c>
      <c r="Z334" s="70">
        <v>1</v>
      </c>
      <c r="AA334" s="71">
        <v>2</v>
      </c>
      <c r="AB334" s="68">
        <v>16</v>
      </c>
      <c r="AC334" s="72">
        <f>(Z334+(AA334/AB334))*2.7</f>
        <v>3.0375000000000001</v>
      </c>
      <c r="AD334" s="73">
        <f>Y334*U334/(Y334+AC334)</f>
        <v>117390.67267180009</v>
      </c>
      <c r="AE334" s="69">
        <f>(Y334+AC334)/(8*(W334/X334)+8*0.84375*(Z334+AA334/AB334))</f>
        <v>0.40046545454545457</v>
      </c>
      <c r="AF334" s="74">
        <f>AD334*AE334</f>
        <v>47010.909090909096</v>
      </c>
      <c r="AG334" t="s">
        <v>382</v>
      </c>
      <c r="AH334" s="71">
        <v>8</v>
      </c>
      <c r="AI334" s="71">
        <v>16</v>
      </c>
      <c r="AJ334" s="2">
        <f>(AF334*(AH334/AI334)/16)*J334/1000</f>
        <v>1.4690909090909092</v>
      </c>
      <c r="AK334" t="s">
        <v>267</v>
      </c>
    </row>
    <row r="335" spans="3:37" ht="12.75">
      <c r="C335" s="82">
        <f>AJ335</f>
        <v>2.3454545454545457</v>
      </c>
      <c r="D335" t="str">
        <f>AK335</f>
        <v>mg</v>
      </c>
      <c r="E335" t="s">
        <v>535</v>
      </c>
      <c r="H335">
        <v>1</v>
      </c>
      <c r="I335">
        <v>1</v>
      </c>
      <c r="J335" s="6">
        <f>H335/I335</f>
        <v>1</v>
      </c>
      <c r="K335" s="6"/>
      <c r="L335" s="60">
        <v>1</v>
      </c>
      <c r="M335" s="61">
        <v>0</v>
      </c>
      <c r="N335" s="52">
        <f>M335*2.68</f>
        <v>0</v>
      </c>
      <c r="O335" s="62">
        <f>(L335*1000)/(N335+L335)</f>
        <v>1000</v>
      </c>
      <c r="P335" s="63">
        <v>0.64500000000000002</v>
      </c>
      <c r="Q335" s="61">
        <v>1</v>
      </c>
      <c r="R335" s="64">
        <f>Q335*P335</f>
        <v>0.64500000000000002</v>
      </c>
      <c r="S335" s="61">
        <v>0</v>
      </c>
      <c r="T335" s="65">
        <f>S335*2.68</f>
        <v>0</v>
      </c>
      <c r="U335" s="56">
        <f>1000*(R335)*O335/((R335)+T335)</f>
        <v>1000000</v>
      </c>
      <c r="V335" s="66">
        <f>(R335+T335)/((S335*6.7)+(Q335))</f>
        <v>0.64500000000000002</v>
      </c>
      <c r="W335" s="67">
        <v>0.50</v>
      </c>
      <c r="X335" s="68">
        <v>8</v>
      </c>
      <c r="Y335" s="69">
        <f>(W335/X335)*8*R335</f>
        <v>0.32250000000000001</v>
      </c>
      <c r="Z335" s="70">
        <v>0</v>
      </c>
      <c r="AA335" s="71">
        <v>9</v>
      </c>
      <c r="AB335" s="68">
        <v>16</v>
      </c>
      <c r="AC335" s="72">
        <f>(Z335+(AA335/AB335))*2.7</f>
        <v>1.51875</v>
      </c>
      <c r="AD335" s="73">
        <f>Y335*U335/(Y335+AC335)</f>
        <v>175152.74949083504</v>
      </c>
      <c r="AE335" s="69">
        <f>(Y335+AC335)/(8*(W335/X335)+8*0.84375*(Z335+AA335/AB335))</f>
        <v>0.4285090909090909</v>
      </c>
      <c r="AF335" s="74">
        <f>AD335*AE335</f>
        <v>75054.545454545456</v>
      </c>
      <c r="AG335" t="s">
        <v>284</v>
      </c>
      <c r="AH335" s="71">
        <v>8</v>
      </c>
      <c r="AI335" s="71">
        <v>16</v>
      </c>
      <c r="AJ335" s="2">
        <f>(AF335*(AH335/AI335)/16)*J335/1000</f>
        <v>2.3454545454545457</v>
      </c>
      <c r="AK335" t="s">
        <v>267</v>
      </c>
    </row>
    <row r="336" spans="3:37" ht="12.75">
      <c r="C336" s="82">
        <f>AJ336</f>
        <v>1.3130699088145896</v>
      </c>
      <c r="D336" t="str">
        <f>AK336</f>
        <v>mg</v>
      </c>
      <c r="E336" t="s">
        <v>536</v>
      </c>
      <c r="H336">
        <v>1</v>
      </c>
      <c r="I336">
        <v>1</v>
      </c>
      <c r="J336" s="6">
        <f>H336/I336</f>
        <v>1</v>
      </c>
      <c r="K336" s="6"/>
      <c r="L336" s="60">
        <v>1</v>
      </c>
      <c r="M336" s="61">
        <v>0</v>
      </c>
      <c r="N336" s="52">
        <f>M336*2.68</f>
        <v>0</v>
      </c>
      <c r="O336" s="62">
        <f>(L336*1000)/(N336+L336)</f>
        <v>1000</v>
      </c>
      <c r="P336" s="63">
        <v>0.432</v>
      </c>
      <c r="Q336" s="61">
        <v>1</v>
      </c>
      <c r="R336" s="64">
        <f>Q336*P336</f>
        <v>0.432</v>
      </c>
      <c r="S336" s="61">
        <v>0</v>
      </c>
      <c r="T336" s="65">
        <f>S336*2.68</f>
        <v>0</v>
      </c>
      <c r="U336" s="56">
        <f>1000*(R336)*O336/((R336)+T336)</f>
        <v>1000000</v>
      </c>
      <c r="V336" s="66">
        <f>(R336+T336)/((S336*6.7)+(Q336))</f>
        <v>0.432</v>
      </c>
      <c r="W336" s="67">
        <v>1</v>
      </c>
      <c r="X336" s="68">
        <v>8</v>
      </c>
      <c r="Y336" s="69">
        <f>(W336/X336)*8*R336</f>
        <v>0.432</v>
      </c>
      <c r="Z336" s="70">
        <v>1</v>
      </c>
      <c r="AA336" s="71">
        <v>6</v>
      </c>
      <c r="AB336" s="68">
        <v>16</v>
      </c>
      <c r="AC336" s="72">
        <f>(Z336+(AA336/AB336))*2.7</f>
        <v>3.7125000000000004</v>
      </c>
      <c r="AD336" s="73">
        <f>Y336*U336/(Y336+AC336)</f>
        <v>104234.5276872964</v>
      </c>
      <c r="AE336" s="69">
        <f>(Y336+AC336)/(8*(W336/X336)+8*0.84375*(Z336+AA336/AB336))</f>
        <v>0.40311246200607903</v>
      </c>
      <c r="AF336" s="74">
        <f>AD336*AE336</f>
        <v>42018.237082066866</v>
      </c>
      <c r="AG336" t="s">
        <v>306</v>
      </c>
      <c r="AH336" s="71">
        <v>8</v>
      </c>
      <c r="AI336" s="71">
        <v>16</v>
      </c>
      <c r="AJ336" s="2">
        <f>(AF336*(AH336/AI336)/16)*J336/1000</f>
        <v>1.3130699088145896</v>
      </c>
      <c r="AK336" t="s">
        <v>267</v>
      </c>
    </row>
    <row r="337" spans="3:37" ht="12.75">
      <c r="C337" s="8">
        <f>AJ337</f>
        <v>0.50800915331807761</v>
      </c>
      <c r="D337" t="str">
        <f>AK337</f>
        <v>mg</v>
      </c>
      <c r="E337" t="s">
        <v>537</v>
      </c>
      <c r="H337">
        <v>1</v>
      </c>
      <c r="I337">
        <v>1</v>
      </c>
      <c r="J337" s="6">
        <f>H337/I337</f>
        <v>1</v>
      </c>
      <c r="K337" s="6"/>
      <c r="L337" s="60">
        <v>1</v>
      </c>
      <c r="M337" s="61">
        <v>0</v>
      </c>
      <c r="N337" s="52">
        <f>M337*2.68</f>
        <v>0</v>
      </c>
      <c r="O337" s="62">
        <f>(L337*1000)/(N337+L337)</f>
        <v>1000</v>
      </c>
      <c r="P337" s="63">
        <v>0.222</v>
      </c>
      <c r="Q337" s="61">
        <v>1</v>
      </c>
      <c r="R337" s="64">
        <f>Q337*P337</f>
        <v>0.222</v>
      </c>
      <c r="S337" s="61">
        <v>0</v>
      </c>
      <c r="T337" s="65">
        <f>S337*2.68</f>
        <v>0</v>
      </c>
      <c r="U337" s="56">
        <f>1000*(R337)*O337/((R337)+T337)</f>
        <v>1000000</v>
      </c>
      <c r="V337" s="66">
        <f>(R337+T337)/((S337*6.7)+(Q337))</f>
        <v>0.222</v>
      </c>
      <c r="W337" s="67">
        <v>1</v>
      </c>
      <c r="X337" s="68">
        <v>8</v>
      </c>
      <c r="Y337" s="69">
        <f>(W337/X337)*8*R337</f>
        <v>0.222</v>
      </c>
      <c r="Z337" s="70">
        <v>1</v>
      </c>
      <c r="AA337" s="71">
        <v>14</v>
      </c>
      <c r="AB337" s="68">
        <v>16</v>
      </c>
      <c r="AC337" s="72">
        <f>(Z337+(AA337/AB337))*2.7</f>
        <v>5.0625</v>
      </c>
      <c r="AD337" s="73">
        <f>Y337*U337/(Y337+AC337)</f>
        <v>42009.650865739422</v>
      </c>
      <c r="AE337" s="69">
        <f>(Y337+AC337)/(8*(W337/X337)+8*0.84375*(Z337+AA337/AB337))</f>
        <v>0.38696567505720819</v>
      </c>
      <c r="AF337" s="74">
        <f>AD337*AE337</f>
        <v>16256.292906178485</v>
      </c>
      <c r="AG337" t="s">
        <v>420</v>
      </c>
      <c r="AH337" s="71">
        <v>8</v>
      </c>
      <c r="AI337" s="71">
        <v>16</v>
      </c>
      <c r="AJ337" s="2">
        <f>(AF337*(AH337/AI337)/16)*J337/1000</f>
        <v>0.50800915331807761</v>
      </c>
      <c r="AK337" t="s">
        <v>267</v>
      </c>
    </row>
    <row r="338" spans="3:37" ht="12.75">
      <c r="C338" s="8">
        <f>AJ338</f>
        <v>0.42696629213483139</v>
      </c>
      <c r="D338" t="str">
        <f>AK338</f>
        <v>mg</v>
      </c>
      <c r="E338" t="s">
        <v>538</v>
      </c>
      <c r="H338">
        <v>1</v>
      </c>
      <c r="I338">
        <v>1</v>
      </c>
      <c r="J338" s="6">
        <f>H338/I338</f>
        <v>1</v>
      </c>
      <c r="K338" s="6"/>
      <c r="L338" s="60">
        <v>1</v>
      </c>
      <c r="M338" s="61">
        <v>0</v>
      </c>
      <c r="N338" s="52">
        <f>M338*2.68</f>
        <v>0</v>
      </c>
      <c r="O338" s="62">
        <f>(L338*1000)/(N338+L338)</f>
        <v>1000</v>
      </c>
      <c r="P338" s="63">
        <v>0.152</v>
      </c>
      <c r="Q338" s="61">
        <v>1</v>
      </c>
      <c r="R338" s="64">
        <f>Q338*P338</f>
        <v>0.152</v>
      </c>
      <c r="S338" s="61">
        <v>0</v>
      </c>
      <c r="T338" s="65">
        <f>S338*2.68</f>
        <v>0</v>
      </c>
      <c r="U338" s="56">
        <f>1000*(R338)*O338/((R338)+T338)</f>
        <v>1000000</v>
      </c>
      <c r="V338" s="66">
        <f>(R338+T338)/((S338*6.7)+(Q338))</f>
        <v>0.152</v>
      </c>
      <c r="W338" s="67">
        <v>1</v>
      </c>
      <c r="X338" s="68">
        <v>8</v>
      </c>
      <c r="Y338" s="69">
        <f>(W338/X338)*8*R338</f>
        <v>0.152</v>
      </c>
      <c r="Z338" s="70">
        <v>1</v>
      </c>
      <c r="AA338" s="71">
        <v>8</v>
      </c>
      <c r="AB338" s="68">
        <v>16</v>
      </c>
      <c r="AC338" s="72">
        <f>(Z338+(AA338/AB338))*2.7</f>
        <v>4.0500000000000007</v>
      </c>
      <c r="AD338" s="73">
        <f>Y338*U338/(Y338+AC338)</f>
        <v>36173.25083293669</v>
      </c>
      <c r="AE338" s="69">
        <f>(Y338+AC338)/(8*(W338/X338)+8*0.84375*(Z338+AA338/AB338))</f>
        <v>0.37770786516853933</v>
      </c>
      <c r="AF338" s="74">
        <f>AD338*AE338</f>
        <v>13662.921348314605</v>
      </c>
      <c r="AG338" t="s">
        <v>285</v>
      </c>
      <c r="AH338" s="71">
        <v>8</v>
      </c>
      <c r="AI338" s="71">
        <v>16</v>
      </c>
      <c r="AJ338" s="2">
        <f>(AF338*(AH338/AI338)/16)*J338/1000</f>
        <v>0.42696629213483139</v>
      </c>
      <c r="AK338" t="s">
        <v>267</v>
      </c>
    </row>
    <row r="339" spans="3:37" ht="12.75">
      <c r="C339" s="8">
        <f>AJ339</f>
        <v>0.30120481927710835</v>
      </c>
      <c r="D339" t="str">
        <f>AK339</f>
        <v>mg</v>
      </c>
      <c r="E339" t="s">
        <v>539</v>
      </c>
      <c r="H339">
        <v>1</v>
      </c>
      <c r="I339">
        <v>1</v>
      </c>
      <c r="J339" s="6">
        <f>H339/I339</f>
        <v>1</v>
      </c>
      <c r="K339" s="6"/>
      <c r="L339" s="60">
        <v>1</v>
      </c>
      <c r="M339" s="61">
        <v>0</v>
      </c>
      <c r="N339" s="52">
        <f>M339*2.68</f>
        <v>0</v>
      </c>
      <c r="O339" s="62">
        <f>(L339*1000)/(N339+L339)</f>
        <v>1000</v>
      </c>
      <c r="P339" s="63">
        <v>0.40</v>
      </c>
      <c r="Q339" s="61">
        <v>1</v>
      </c>
      <c r="R339" s="64">
        <f>Q339*P339</f>
        <v>0.40000000000000002</v>
      </c>
      <c r="S339" s="61">
        <v>0</v>
      </c>
      <c r="T339" s="65">
        <f>S339*2.68</f>
        <v>0</v>
      </c>
      <c r="U339" s="56">
        <f>1000*(R339)*O339/((R339)+T339)</f>
        <v>1000000</v>
      </c>
      <c r="V339" s="66">
        <f>(R339+T339)/((S339*6.7)+(Q339))</f>
        <v>0.40000000000000002</v>
      </c>
      <c r="W339" s="67">
        <v>0.50</v>
      </c>
      <c r="X339" s="68">
        <v>8</v>
      </c>
      <c r="Y339" s="69">
        <f>(W339/X339)*8*R339</f>
        <v>0.20000000000000001</v>
      </c>
      <c r="Z339" s="70">
        <v>3</v>
      </c>
      <c r="AA339" s="71">
        <v>0</v>
      </c>
      <c r="AB339" s="68">
        <v>16</v>
      </c>
      <c r="AC339" s="72">
        <f>(Z339+(AA339/AB339))*2.7</f>
        <v>8.1000000000000014</v>
      </c>
      <c r="AD339" s="73">
        <f>Y339*U339/(Y339+AC339)</f>
        <v>24096.385542168671</v>
      </c>
      <c r="AE339" s="69">
        <f>(Y339+AC339)/(8*(W339/X339)+8*0.84375*(Z339+AA339/AB339))</f>
        <v>0.39999999999999997</v>
      </c>
      <c r="AF339" s="74">
        <f>AD339*AE339</f>
        <v>9638.5542168674674</v>
      </c>
      <c r="AG339" t="s">
        <v>286</v>
      </c>
      <c r="AH339" s="71">
        <v>8</v>
      </c>
      <c r="AI339" s="71">
        <v>16</v>
      </c>
      <c r="AJ339" s="2">
        <f>(AF339*(AH339/AI339)/16)*J339/1000</f>
        <v>0.30120481927710835</v>
      </c>
      <c r="AK339" t="s">
        <v>267</v>
      </c>
    </row>
    <row r="340" spans="3:37" ht="12.75">
      <c r="C340" s="8">
        <f>AJ340</f>
        <v>0.15680933852140075</v>
      </c>
      <c r="D340" t="str">
        <f>AK340</f>
        <v>mg</v>
      </c>
      <c r="E340" t="s">
        <v>540</v>
      </c>
      <c r="H340">
        <v>1</v>
      </c>
      <c r="I340">
        <v>1</v>
      </c>
      <c r="J340" s="6">
        <f>H340/I340</f>
        <v>1</v>
      </c>
      <c r="K340" s="6"/>
      <c r="L340" s="60">
        <v>1</v>
      </c>
      <c r="M340" s="61">
        <v>0</v>
      </c>
      <c r="N340" s="52">
        <f>M340*2.68</f>
        <v>0</v>
      </c>
      <c r="O340" s="62">
        <f>(L340*1000)/(N340+L340)</f>
        <v>1000</v>
      </c>
      <c r="P340" s="63">
        <v>0.40300000000000002</v>
      </c>
      <c r="Q340" s="61">
        <v>1</v>
      </c>
      <c r="R340" s="64">
        <f>Q340*P340</f>
        <v>0.40300000000000002</v>
      </c>
      <c r="S340" s="61">
        <v>0</v>
      </c>
      <c r="T340" s="65">
        <f>S340*2.68</f>
        <v>0</v>
      </c>
      <c r="U340" s="56">
        <f>1000*(R340)*O340/((R340)+T340)</f>
        <v>999999.99999999988</v>
      </c>
      <c r="V340" s="66">
        <f>(R340+T340)/((S340*6.7)+(Q340))</f>
        <v>0.40300000000000002</v>
      </c>
      <c r="W340" s="67">
        <v>0.25</v>
      </c>
      <c r="X340" s="68">
        <v>8</v>
      </c>
      <c r="Y340" s="69">
        <f>(W340/X340)*8*R340</f>
        <v>0.10075000000000001</v>
      </c>
      <c r="Z340" s="70">
        <v>2</v>
      </c>
      <c r="AA340" s="71">
        <v>15</v>
      </c>
      <c r="AB340" s="68">
        <v>16</v>
      </c>
      <c r="AC340" s="72">
        <f>(Z340+(AA340/AB340))*2.7</f>
        <v>7.9312500000000004</v>
      </c>
      <c r="AD340" s="73">
        <f>Y340*U340/(Y340+AC340)</f>
        <v>12543.575697211156</v>
      </c>
      <c r="AE340" s="69">
        <f>(Y340+AC340)/(8*(W340/X340)+8*0.84375*(Z340+AA340/AB340))</f>
        <v>0.40003735408560304</v>
      </c>
      <c r="AF340" s="74">
        <f>AD340*AE340</f>
        <v>5017.8988326848239</v>
      </c>
      <c r="AG340" t="s">
        <v>293</v>
      </c>
      <c r="AH340" s="71">
        <v>8</v>
      </c>
      <c r="AI340" s="71">
        <v>16</v>
      </c>
      <c r="AJ340" s="2">
        <f>(AF340*(AH340/AI340)/16)*J340/1000</f>
        <v>0.15680933852140075</v>
      </c>
      <c r="AK340" t="s">
        <v>267</v>
      </c>
    </row>
    <row r="341" spans="3:37" ht="12.75">
      <c r="C341" s="8">
        <f>AJ341</f>
        <v>0.21556420233463031</v>
      </c>
      <c r="D341" t="str">
        <f>AK341</f>
        <v>mg</v>
      </c>
      <c r="E341" t="s">
        <v>541</v>
      </c>
      <c r="H341">
        <v>1</v>
      </c>
      <c r="I341">
        <v>1</v>
      </c>
      <c r="J341" s="6">
        <f>H341/I341</f>
        <v>1</v>
      </c>
      <c r="K341" s="6"/>
      <c r="L341" s="60">
        <v>1</v>
      </c>
      <c r="M341" s="61">
        <v>0</v>
      </c>
      <c r="N341" s="52">
        <f>M341*2.68</f>
        <v>0</v>
      </c>
      <c r="O341" s="62">
        <f>(L341*1000)/(N341+L341)</f>
        <v>1000</v>
      </c>
      <c r="P341" s="63">
        <v>0.55400000000000005</v>
      </c>
      <c r="Q341" s="61">
        <v>1</v>
      </c>
      <c r="R341" s="64">
        <f>Q341*P341</f>
        <v>0.55400000000000005</v>
      </c>
      <c r="S341" s="61">
        <v>0</v>
      </c>
      <c r="T341" s="65">
        <f>S341*2.68</f>
        <v>0</v>
      </c>
      <c r="U341" s="56">
        <f>1000*(R341)*O341/((R341)+T341)</f>
        <v>999999.99999999988</v>
      </c>
      <c r="V341" s="66">
        <f>(R341+T341)/((S341*6.7)+(Q341))</f>
        <v>0.55400000000000005</v>
      </c>
      <c r="W341" s="67">
        <v>0.25</v>
      </c>
      <c r="X341" s="68">
        <v>8</v>
      </c>
      <c r="Y341" s="69">
        <f>(W341/X341)*8*R341</f>
        <v>0.13850000000000001</v>
      </c>
      <c r="Z341" s="70">
        <v>2</v>
      </c>
      <c r="AA341" s="71">
        <v>15</v>
      </c>
      <c r="AB341" s="68">
        <v>16</v>
      </c>
      <c r="AC341" s="72">
        <f>(Z341+(AA341/AB341))*2.7</f>
        <v>7.9312500000000004</v>
      </c>
      <c r="AD341" s="73">
        <f>Y341*U341/(Y341+AC341)</f>
        <v>17162.861303014342</v>
      </c>
      <c r="AE341" s="69">
        <f>(Y341+AC341)/(8*(W341/X341)+8*0.84375*(Z341+AA341/AB341))</f>
        <v>0.40191750972762641</v>
      </c>
      <c r="AF341" s="74">
        <f>AD341*AE341</f>
        <v>6898.0544747081694</v>
      </c>
      <c r="AG341" t="s">
        <v>300</v>
      </c>
      <c r="AH341" s="71">
        <v>8</v>
      </c>
      <c r="AI341" s="71">
        <v>16</v>
      </c>
      <c r="AJ341" s="2">
        <f>(AF341*(AH341/AI341)/16)*J341/1000</f>
        <v>0.21556420233463031</v>
      </c>
      <c r="AK341" t="s">
        <v>267</v>
      </c>
    </row>
    <row r="342" spans="12:32" ht="12.75">
      <c r="L342" s="50"/>
      <c r="M342" s="51"/>
      <c r="N342" s="52"/>
      <c r="O342" s="53"/>
      <c r="P342" s="50"/>
      <c r="Q342" s="54"/>
      <c r="R342" s="55"/>
      <c r="S342" s="55"/>
      <c r="T342" s="55"/>
      <c r="U342" s="56"/>
      <c r="V342" s="55"/>
      <c r="W342" s="9"/>
      <c r="Y342" s="9"/>
      <c r="Z342" s="9"/>
      <c r="AA342" s="9"/>
      <c r="AC342" s="9"/>
      <c r="AD342" s="57"/>
      <c r="AE342" s="9"/>
      <c r="AF342" s="58"/>
    </row>
    <row r="343" spans="5:33" ht="12.75">
      <c r="E343" s="49" t="s">
        <v>542</v>
      </c>
      <c r="F343" s="49"/>
      <c r="L343" s="50"/>
      <c r="M343" s="51"/>
      <c r="N343" s="52"/>
      <c r="O343" s="53"/>
      <c r="P343" s="50"/>
      <c r="Q343" s="54"/>
      <c r="R343" s="55"/>
      <c r="S343" s="55"/>
      <c r="T343" s="55"/>
      <c r="U343" s="56"/>
      <c r="V343" s="55"/>
      <c r="W343" s="9"/>
      <c r="Y343" s="9"/>
      <c r="Z343" s="9"/>
      <c r="AA343" s="9"/>
      <c r="AC343" s="9"/>
      <c r="AD343" s="57"/>
      <c r="AE343" s="9"/>
      <c r="AF343" s="58"/>
      <c r="AG343" s="49" t="str">
        <f>E343</f>
        <v>CZ - germanium and ruthenium, 16 pills, 1 taken every tridiem</v>
      </c>
    </row>
    <row r="344" spans="5:33" ht="13.4" customHeight="1">
      <c r="E344" s="92" t="s">
        <v>543</v>
      </c>
      <c r="L344" s="50"/>
      <c r="M344" s="51"/>
      <c r="N344" s="52"/>
      <c r="O344" s="53"/>
      <c r="P344" s="50"/>
      <c r="Q344" s="54"/>
      <c r="R344" s="55"/>
      <c r="S344" s="55"/>
      <c r="T344" s="55"/>
      <c r="U344" s="56"/>
      <c r="V344" s="55"/>
      <c r="W344" s="9"/>
      <c r="Y344" s="9"/>
      <c r="Z344" s="9"/>
      <c r="AA344" s="9"/>
      <c r="AC344" s="9"/>
      <c r="AD344" s="57"/>
      <c r="AE344" s="9"/>
      <c r="AF344" s="58"/>
      <c r="AG344" s="92" t="s">
        <v>543</v>
      </c>
    </row>
    <row r="345" spans="1:43" ht="14.9" customHeight="1">
      <c r="A345" s="1" t="s">
        <v>423</v>
      </c>
      <c r="C345" s="10">
        <f>AJ345</f>
        <v>153.47065951185732</v>
      </c>
      <c r="D345" t="str">
        <f>AK345</f>
        <v>µg</v>
      </c>
      <c r="E345" t="s">
        <v>424</v>
      </c>
      <c r="F345" t="s">
        <v>425</v>
      </c>
      <c r="G345" t="s">
        <v>426</v>
      </c>
      <c r="H345" s="7">
        <v>1</v>
      </c>
      <c r="I345" s="6">
        <v>1</v>
      </c>
      <c r="J345" s="6">
        <f>H345/I345</f>
        <v>1</v>
      </c>
      <c r="K345" s="59">
        <v>0.60499999999999998</v>
      </c>
      <c r="L345" s="75">
        <v>0.60499999999999998</v>
      </c>
      <c r="M345" s="78">
        <f>N345/2.68</f>
        <v>0.79104477611940294</v>
      </c>
      <c r="N345" s="67">
        <v>2.12</v>
      </c>
      <c r="O345" s="62">
        <f>(L345*1000)/(N345+L345)</f>
        <v>222.0183486238532</v>
      </c>
      <c r="P345" s="63">
        <v>0.40300000000000002</v>
      </c>
      <c r="Q345" s="61">
        <v>1</v>
      </c>
      <c r="R345" s="64">
        <f>Q345*P345</f>
        <v>0.40300000000000002</v>
      </c>
      <c r="S345" s="61">
        <v>0</v>
      </c>
      <c r="T345" s="65">
        <f>S345*2.68</f>
        <v>0</v>
      </c>
      <c r="U345" s="56">
        <f>1000*(R345)*O345/((R345)+T345)</f>
        <v>222018.34862385318</v>
      </c>
      <c r="V345" s="66">
        <f>(R345+T345)/((S345*6.7)+(Q345))</f>
        <v>0.40300000000000002</v>
      </c>
      <c r="W345" s="67">
        <v>0.50</v>
      </c>
      <c r="X345" s="68">
        <v>8</v>
      </c>
      <c r="Y345" s="69">
        <f>(W345*8*V345)/X345</f>
        <v>0.20150000000000001</v>
      </c>
      <c r="Z345" s="70">
        <v>2</v>
      </c>
      <c r="AA345" s="71">
        <v>10</v>
      </c>
      <c r="AB345" s="68">
        <v>16</v>
      </c>
      <c r="AC345" s="68">
        <f>(Z345+(AA345/AB345))*2.7</f>
        <v>7.0875000000000004</v>
      </c>
      <c r="AD345" s="73">
        <f>Y345*U345/(Y345+AC345)</f>
        <v>6137.5630741811519</v>
      </c>
      <c r="AE345" s="69">
        <f>(Y345+AC345)/(8*(W345/X345)+8*0.84375*(Z345+AA345/AB345))</f>
        <v>0.40008233276157801</v>
      </c>
      <c r="AF345" s="74">
        <f>AD345*AE345</f>
        <v>2455.5305521897171</v>
      </c>
      <c r="AG345" s="75" t="s">
        <v>424</v>
      </c>
      <c r="AH345" s="71">
        <v>16</v>
      </c>
      <c r="AI345" s="71">
        <v>16</v>
      </c>
      <c r="AJ345" s="2">
        <f>(AF345*(AH345/AI345)/16)*J345</f>
        <v>153.47065951185732</v>
      </c>
      <c r="AK345" t="s">
        <v>41</v>
      </c>
      <c r="AM345" s="77"/>
      <c r="AN345" s="77"/>
      <c r="AO345" s="77"/>
      <c r="AP345" s="77"/>
      <c r="AQ345" s="77"/>
    </row>
    <row r="346" spans="1:42" ht="12.75">
      <c r="A346" s="1" t="s">
        <v>52</v>
      </c>
      <c r="B346" t="s">
        <v>423</v>
      </c>
      <c r="C346" s="82">
        <f>AJ346</f>
        <v>9.671819204961615</v>
      </c>
      <c r="D346" t="str">
        <f>AK346</f>
        <v>µg</v>
      </c>
      <c r="E346" t="s">
        <v>53</v>
      </c>
      <c r="F346" t="s">
        <v>54</v>
      </c>
      <c r="G346" t="s">
        <v>544</v>
      </c>
      <c r="H346" s="6">
        <v>145</v>
      </c>
      <c r="I346" s="6">
        <v>339</v>
      </c>
      <c r="J346" s="6">
        <f>H346/I346</f>
        <v>0.42772861356932151</v>
      </c>
      <c r="K346" s="59">
        <v>0.41799999999999998</v>
      </c>
      <c r="L346" s="60">
        <v>5</v>
      </c>
      <c r="M346" s="61">
        <v>12.81</v>
      </c>
      <c r="N346" s="52">
        <f>M346*2.68</f>
        <v>34.330800000000004</v>
      </c>
      <c r="O346" s="62">
        <f>(L346*1000)/(N346+L346)</f>
        <v>127.12683189764763</v>
      </c>
      <c r="P346" s="63">
        <v>0.40300000000000002</v>
      </c>
      <c r="Q346" s="61">
        <v>0.50</v>
      </c>
      <c r="R346" s="64">
        <f>Q346*P346</f>
        <v>0.20150000000000001</v>
      </c>
      <c r="S346" s="61">
        <v>2</v>
      </c>
      <c r="T346" s="65">
        <f>S346*2.68</f>
        <v>5.3600000000000003</v>
      </c>
      <c r="U346" s="56">
        <f>1000*(R346)*O346/((R346)+T346)</f>
        <v>4605.9618137869275</v>
      </c>
      <c r="V346" s="66">
        <f>(R346+T346)/((S346*6.7)+(Q346))</f>
        <v>0.40010791366906479</v>
      </c>
      <c r="W346" s="67">
        <v>3</v>
      </c>
      <c r="X346" s="68">
        <v>8</v>
      </c>
      <c r="Y346" s="69">
        <f>(W346*8*V346)/X346</f>
        <v>1.2003237410071943</v>
      </c>
      <c r="Z346" s="70">
        <v>0</v>
      </c>
      <c r="AA346" s="71">
        <v>11</v>
      </c>
      <c r="AB346" s="68">
        <v>16</v>
      </c>
      <c r="AC346" s="72">
        <f>(Z346+(AA346/AB346))*2.7</f>
        <v>1.8562500000000002</v>
      </c>
      <c r="AD346" s="73">
        <f>Y346*U346/(Y346+AC346)</f>
        <v>1808.7721035773936</v>
      </c>
      <c r="AE346" s="69">
        <f>(Y346+AC346)/(8*(W346/X346)+8*0.84375*(Z346+AA346/AB346))</f>
        <v>0.40004237101116652</v>
      </c>
      <c r="AF346" s="74">
        <f>AD346*AE346</f>
        <v>723.58548093395586</v>
      </c>
      <c r="AG346" t="s">
        <v>53</v>
      </c>
      <c r="AH346" s="71">
        <v>8</v>
      </c>
      <c r="AI346" s="71">
        <v>16</v>
      </c>
      <c r="AJ346" s="2">
        <f>(AF346*(AH346/AI346)/16)*J346</f>
        <v>9.671819204961615</v>
      </c>
      <c r="AK346" t="s">
        <v>41</v>
      </c>
      <c r="AN346" s="11"/>
      <c r="AP346" s="2"/>
    </row>
    <row r="347" spans="3:37" ht="12.75">
      <c r="C347" s="8">
        <f>AJ347</f>
        <v>0.35463258785942486</v>
      </c>
      <c r="D347" t="str">
        <f>AK347</f>
        <v>mg</v>
      </c>
      <c r="E347" t="s">
        <v>420</v>
      </c>
      <c r="H347">
        <v>1</v>
      </c>
      <c r="I347">
        <v>1</v>
      </c>
      <c r="J347" s="6">
        <f>H347/I347</f>
        <v>1</v>
      </c>
      <c r="K347" s="6"/>
      <c r="L347" s="60">
        <v>1</v>
      </c>
      <c r="M347" s="61">
        <v>0</v>
      </c>
      <c r="N347" s="52">
        <f>M347*2.68</f>
        <v>0</v>
      </c>
      <c r="O347" s="62">
        <f>(L347*1000)/(N347+L347)</f>
        <v>1000</v>
      </c>
      <c r="P347" s="63">
        <v>0.222</v>
      </c>
      <c r="Q347" s="61">
        <v>1</v>
      </c>
      <c r="R347" s="64">
        <f>Q347*P347</f>
        <v>0.222</v>
      </c>
      <c r="S347" s="61">
        <v>0</v>
      </c>
      <c r="T347" s="65">
        <f>S347*2.68</f>
        <v>0</v>
      </c>
      <c r="U347" s="56">
        <f>1000*(R347)*O347/((R347)+T347)</f>
        <v>1000000</v>
      </c>
      <c r="V347" s="66">
        <f>(R347+T347)/((S347*6.7)+(Q347))</f>
        <v>0.222</v>
      </c>
      <c r="W347" s="67">
        <v>1</v>
      </c>
      <c r="X347" s="68">
        <v>8</v>
      </c>
      <c r="Y347" s="69">
        <f>(W347/X347)*8*R347</f>
        <v>0.222</v>
      </c>
      <c r="Z347" s="70">
        <v>2</v>
      </c>
      <c r="AA347" s="71">
        <v>12</v>
      </c>
      <c r="AB347" s="68">
        <v>16</v>
      </c>
      <c r="AC347" s="72">
        <f>(Z347+(AA347/AB347))*2.7</f>
        <v>7.4250000000000007</v>
      </c>
      <c r="AD347" s="73">
        <f>Y347*U347/(Y347+AC347)</f>
        <v>29030.992546096502</v>
      </c>
      <c r="AE347" s="69">
        <f>(Y347+AC347)/(8*(W347/X347)+8*0.84375*(Z347+AA347/AB347))</f>
        <v>0.39090095846645367</v>
      </c>
      <c r="AF347" s="74">
        <f>AD347*AE347</f>
        <v>11348.242811501596</v>
      </c>
      <c r="AG347" t="s">
        <v>545</v>
      </c>
      <c r="AH347" s="71">
        <v>8</v>
      </c>
      <c r="AI347" s="71">
        <v>16</v>
      </c>
      <c r="AJ347" s="2">
        <f>(AF347*(AH347/AI347)/16)*J347/1000</f>
        <v>0.35463258785942486</v>
      </c>
      <c r="AK347" t="s">
        <v>267</v>
      </c>
    </row>
    <row r="348" spans="3:37" ht="12.75">
      <c r="C348" s="8">
        <f>AJ348</f>
        <v>0.51269035532994922</v>
      </c>
      <c r="D348" t="str">
        <f>AK348</f>
        <v>mg</v>
      </c>
      <c r="E348" t="s">
        <v>382</v>
      </c>
      <c r="H348">
        <v>1</v>
      </c>
      <c r="I348">
        <v>1</v>
      </c>
      <c r="J348" s="6">
        <f>H348/I348</f>
        <v>1</v>
      </c>
      <c r="K348" s="6"/>
      <c r="L348" s="60">
        <v>1</v>
      </c>
      <c r="M348" s="61">
        <v>0</v>
      </c>
      <c r="N348" s="52">
        <f>M348*2.68</f>
        <v>0</v>
      </c>
      <c r="O348" s="62">
        <f>(L348*1000)/(N348+L348)</f>
        <v>1000</v>
      </c>
      <c r="P348" s="63">
        <v>0.40400000000000003</v>
      </c>
      <c r="Q348" s="61">
        <v>1</v>
      </c>
      <c r="R348" s="64">
        <f>Q348*P348</f>
        <v>0.40400000000000003</v>
      </c>
      <c r="S348" s="61">
        <v>0</v>
      </c>
      <c r="T348" s="65">
        <f>S348*2.68</f>
        <v>0</v>
      </c>
      <c r="U348" s="56">
        <f>1000*(R348)*O348/((R348)+T348)</f>
        <v>999999.99999999988</v>
      </c>
      <c r="V348" s="66">
        <f>(R348+T348)/((S348*6.7)+(Q348))</f>
        <v>0.40400000000000003</v>
      </c>
      <c r="W348" s="67">
        <v>0.50</v>
      </c>
      <c r="X348" s="68">
        <v>8</v>
      </c>
      <c r="Y348" s="69">
        <f>(W348/X348)*8*R348</f>
        <v>0.20200000000000001</v>
      </c>
      <c r="Z348" s="70">
        <v>1</v>
      </c>
      <c r="AA348" s="71">
        <v>12</v>
      </c>
      <c r="AB348" s="68">
        <v>16</v>
      </c>
      <c r="AC348" s="72">
        <f>(Z348+(AA348/AB348))*2.7</f>
        <v>4.7250000000000005</v>
      </c>
      <c r="AD348" s="73">
        <f>Y348*U348/(Y348+AC348)</f>
        <v>40998.579257154452</v>
      </c>
      <c r="AE348" s="69">
        <f>(Y348+AC348)/(8*(W348/X348)+8*0.84375*(Z348+AA348/AB348))</f>
        <v>0.40016243654822331</v>
      </c>
      <c r="AF348" s="74">
        <f>AD348*AE348</f>
        <v>16406.091370558373</v>
      </c>
      <c r="AG348" t="s">
        <v>546</v>
      </c>
      <c r="AH348" s="71">
        <v>8</v>
      </c>
      <c r="AI348" s="71">
        <v>16</v>
      </c>
      <c r="AJ348" s="2">
        <f>(AF348*(AH348/AI348)/16)*J348/1000</f>
        <v>0.51269035532994922</v>
      </c>
      <c r="AK348" t="s">
        <v>267</v>
      </c>
    </row>
    <row r="349" spans="3:37" ht="12.75">
      <c r="C349" s="82">
        <f>AJ349</f>
        <v>1.0200708382526564</v>
      </c>
      <c r="D349" t="str">
        <f>AK349</f>
        <v>mg</v>
      </c>
      <c r="E349" t="s">
        <v>306</v>
      </c>
      <c r="H349">
        <v>1</v>
      </c>
      <c r="I349">
        <v>1</v>
      </c>
      <c r="J349" s="6">
        <f>H349/I349</f>
        <v>1</v>
      </c>
      <c r="K349" s="6"/>
      <c r="L349" s="60">
        <v>1</v>
      </c>
      <c r="M349" s="61">
        <v>0</v>
      </c>
      <c r="N349" s="52">
        <f>M349*2.68</f>
        <v>0</v>
      </c>
      <c r="O349" s="62">
        <f>(L349*1000)/(N349+L349)</f>
        <v>1000</v>
      </c>
      <c r="P349" s="63">
        <v>0.432</v>
      </c>
      <c r="Q349" s="61">
        <v>1</v>
      </c>
      <c r="R349" s="64">
        <f>Q349*P349</f>
        <v>0.432</v>
      </c>
      <c r="S349" s="61">
        <v>0</v>
      </c>
      <c r="T349" s="65">
        <f>S349*2.68</f>
        <v>0</v>
      </c>
      <c r="U349" s="56">
        <f>1000*(R349)*O349/((R349)+T349)</f>
        <v>1000000</v>
      </c>
      <c r="V349" s="66">
        <f>(R349+T349)/((S349*6.7)+(Q349))</f>
        <v>0.432</v>
      </c>
      <c r="W349" s="67">
        <v>1</v>
      </c>
      <c r="X349" s="68">
        <v>8</v>
      </c>
      <c r="Y349" s="69">
        <f>(W349/X349)*8*R349</f>
        <v>0.432</v>
      </c>
      <c r="Z349" s="70">
        <v>1</v>
      </c>
      <c r="AA349" s="71">
        <v>13</v>
      </c>
      <c r="AB349" s="68">
        <v>16</v>
      </c>
      <c r="AC349" s="72">
        <f>(Z349+(AA349/AB349))*2.7</f>
        <v>4.8937500000000007</v>
      </c>
      <c r="AD349" s="73">
        <f>Y349*U349/(Y349+AC349)</f>
        <v>81115.335868187569</v>
      </c>
      <c r="AE349" s="69">
        <f>(Y349+AC349)/(8*(W349/X349)+8*0.84375*(Z349+AA349/AB349))</f>
        <v>0.40241794569067302</v>
      </c>
      <c r="AF349" s="74">
        <f>AD349*AE349</f>
        <v>32642.266824085007</v>
      </c>
      <c r="AG349" t="s">
        <v>547</v>
      </c>
      <c r="AH349" s="71">
        <v>8</v>
      </c>
      <c r="AI349" s="71">
        <v>16</v>
      </c>
      <c r="AJ349" s="2">
        <f>(AF349*(AH349/AI349)/16)*J349/1000</f>
        <v>1.0200708382526564</v>
      </c>
      <c r="AK349" t="s">
        <v>267</v>
      </c>
    </row>
    <row r="350" spans="3:37" ht="12.75">
      <c r="C350" s="82">
        <f>AJ350</f>
        <v>1.3900862068965514</v>
      </c>
      <c r="D350" t="str">
        <f>AK350</f>
        <v>mg</v>
      </c>
      <c r="E350" t="s">
        <v>284</v>
      </c>
      <c r="H350">
        <v>1</v>
      </c>
      <c r="I350">
        <v>1</v>
      </c>
      <c r="J350" s="6">
        <f>H350/I350</f>
        <v>1</v>
      </c>
      <c r="K350" s="6"/>
      <c r="L350" s="60">
        <v>1</v>
      </c>
      <c r="M350" s="61">
        <v>0</v>
      </c>
      <c r="N350" s="52">
        <f>M350*2.68</f>
        <v>0</v>
      </c>
      <c r="O350" s="62">
        <f>(L350*1000)/(N350+L350)</f>
        <v>1000</v>
      </c>
      <c r="P350" s="63">
        <v>0.64500000000000002</v>
      </c>
      <c r="Q350" s="61">
        <v>1</v>
      </c>
      <c r="R350" s="64">
        <f>Q350*P350</f>
        <v>0.64500000000000002</v>
      </c>
      <c r="S350" s="61">
        <v>0</v>
      </c>
      <c r="T350" s="65">
        <f>S350*2.68</f>
        <v>0</v>
      </c>
      <c r="U350" s="56">
        <f>1000*(R350)*O350/((R350)+T350)</f>
        <v>1000000</v>
      </c>
      <c r="V350" s="66">
        <f>(R350+T350)/((S350*6.7)+(Q350))</f>
        <v>0.64500000000000002</v>
      </c>
      <c r="W350" s="67">
        <v>0.50</v>
      </c>
      <c r="X350" s="68">
        <v>8</v>
      </c>
      <c r="Y350" s="69">
        <f>(W350/X350)*8*R350</f>
        <v>0.32250000000000001</v>
      </c>
      <c r="Z350" s="70">
        <v>1</v>
      </c>
      <c r="AA350" s="71">
        <v>0</v>
      </c>
      <c r="AB350" s="68">
        <v>16</v>
      </c>
      <c r="AC350" s="72">
        <f>(Z350+(AA350/AB350))*2.7</f>
        <v>2.7000000000000002</v>
      </c>
      <c r="AD350" s="73">
        <f>Y350*U350/(Y350+AC350)</f>
        <v>106699.75186104218</v>
      </c>
      <c r="AE350" s="69">
        <f>(Y350+AC350)/(8*(W350/X350)+8*0.84375*(Z350+AA350/AB350))</f>
        <v>0.41689655172413786</v>
      </c>
      <c r="AF350" s="74">
        <f>AD350*AE350</f>
        <v>44482.758620689645</v>
      </c>
      <c r="AG350" t="s">
        <v>548</v>
      </c>
      <c r="AH350" s="71">
        <v>8</v>
      </c>
      <c r="AI350" s="71">
        <v>16</v>
      </c>
      <c r="AJ350" s="2">
        <f>(AF350*(AH350/AI350)/16)*J350/1000</f>
        <v>1.3900862068965514</v>
      </c>
      <c r="AK350" t="s">
        <v>267</v>
      </c>
    </row>
    <row r="351" spans="5:33" ht="13.4" customHeight="1">
      <c r="E351" s="92" t="s">
        <v>549</v>
      </c>
      <c r="L351" s="50"/>
      <c r="M351" s="51"/>
      <c r="N351" s="52"/>
      <c r="O351" s="53"/>
      <c r="P351" s="50"/>
      <c r="Q351" s="54"/>
      <c r="R351" s="55"/>
      <c r="S351" s="55"/>
      <c r="T351" s="55"/>
      <c r="U351" s="56"/>
      <c r="V351" s="55"/>
      <c r="W351" s="9"/>
      <c r="Y351" s="9"/>
      <c r="Z351" s="9"/>
      <c r="AA351" s="9"/>
      <c r="AC351" s="9"/>
      <c r="AD351" s="57"/>
      <c r="AE351" s="9"/>
      <c r="AF351" s="58"/>
      <c r="AG351" s="92" t="s">
        <v>549</v>
      </c>
    </row>
    <row r="352" spans="1:37" ht="14.9" customHeight="1">
      <c r="A352" s="1" t="s">
        <v>550</v>
      </c>
      <c r="B352" t="s">
        <v>423</v>
      </c>
      <c r="C352" s="82">
        <f>AJ352</f>
        <v>4.9904954616593962</v>
      </c>
      <c r="D352" t="str">
        <f>AK352</f>
        <v>ng</v>
      </c>
      <c r="E352" t="s">
        <v>551</v>
      </c>
      <c r="F352" t="s">
        <v>552</v>
      </c>
      <c r="G352" t="s">
        <v>553</v>
      </c>
      <c r="H352" s="7">
        <v>1</v>
      </c>
      <c r="I352" s="6">
        <v>1</v>
      </c>
      <c r="J352" s="6">
        <f>H352/I352</f>
        <v>1</v>
      </c>
      <c r="K352" s="6">
        <v>0.50</v>
      </c>
      <c r="L352" s="60">
        <v>0.002</v>
      </c>
      <c r="M352" s="61">
        <v>3</v>
      </c>
      <c r="N352" s="52">
        <f>M352*2.68</f>
        <v>8.0400000000000009</v>
      </c>
      <c r="O352" s="62">
        <f>(L352*1000)/(N352+L352)</f>
        <v>0.24869435463814968</v>
      </c>
      <c r="P352" s="63">
        <v>0.50</v>
      </c>
      <c r="Q352" s="61">
        <v>1</v>
      </c>
      <c r="R352" s="64">
        <f>Q352*P352</f>
        <v>0.5</v>
      </c>
      <c r="S352" s="61">
        <v>4</v>
      </c>
      <c r="T352" s="65">
        <f>S352*2.68</f>
        <v>10.720000000000001</v>
      </c>
      <c r="U352" s="56">
        <f>1000*(R352)*O352/((R352)+T352)</f>
        <v>11.082636124694727</v>
      </c>
      <c r="V352" s="66">
        <f>(R352+T352)/((S352*6.7)+(Q352))</f>
        <v>0.40359712230215827</v>
      </c>
      <c r="W352" s="67">
        <v>0.50</v>
      </c>
      <c r="X352" s="68">
        <v>8</v>
      </c>
      <c r="Y352" s="69">
        <f>(W352*8*V352)/X352</f>
        <v>0.20179856115107914</v>
      </c>
      <c r="Z352" s="70">
        <v>2</v>
      </c>
      <c r="AA352" s="71">
        <v>0</v>
      </c>
      <c r="AB352" s="68">
        <v>16</v>
      </c>
      <c r="AC352" s="68">
        <f>(Z352+(AA352/AB352))*2.7</f>
        <v>5.4000000000000004</v>
      </c>
      <c r="AD352" s="73">
        <f>Y352*U352/(Y352+AC352)</f>
        <v>0.39923963693275161</v>
      </c>
      <c r="AE352" s="69">
        <f>(Y352+AC352)/(8*(W352/X352)+8*0.84375*(Z352+AA352/AB352))</f>
        <v>0.40012846865364854</v>
      </c>
      <c r="AF352" s="74">
        <f>(3.2/8)*AD352</f>
        <v>0.15969585477310067</v>
      </c>
      <c r="AG352" s="75" t="s">
        <v>551</v>
      </c>
      <c r="AH352" s="71">
        <v>8</v>
      </c>
      <c r="AI352" s="71">
        <v>16</v>
      </c>
      <c r="AJ352" s="2">
        <f>(AF352*(AH352/AI352)/16)*J352*1000</f>
        <v>4.9904954616593962</v>
      </c>
      <c r="AK352" t="s">
        <v>176</v>
      </c>
    </row>
    <row r="353" spans="3:37" ht="12.75">
      <c r="C353" s="8">
        <f>AJ353</f>
        <v>0.77992277992277992</v>
      </c>
      <c r="D353" t="str">
        <f>AK353</f>
        <v>mg</v>
      </c>
      <c r="E353" t="s">
        <v>382</v>
      </c>
      <c r="H353">
        <v>1</v>
      </c>
      <c r="I353">
        <v>1</v>
      </c>
      <c r="J353" s="6">
        <f>H353/I353</f>
        <v>1</v>
      </c>
      <c r="K353" s="6"/>
      <c r="L353" s="60">
        <v>1</v>
      </c>
      <c r="M353" s="61">
        <v>0</v>
      </c>
      <c r="N353" s="52">
        <f>M353*2.68</f>
        <v>0</v>
      </c>
      <c r="O353" s="62">
        <f>(L353*1000)/(N353+L353)</f>
        <v>1000</v>
      </c>
      <c r="P353" s="63">
        <v>0.40400000000000003</v>
      </c>
      <c r="Q353" s="61">
        <v>1</v>
      </c>
      <c r="R353" s="64">
        <f>Q353*P353</f>
        <v>0.40400000000000003</v>
      </c>
      <c r="S353" s="61">
        <v>0</v>
      </c>
      <c r="T353" s="65">
        <f>S353*2.68</f>
        <v>0</v>
      </c>
      <c r="U353" s="56">
        <f>1000*(R353)*O353/((R353)+T353)</f>
        <v>999999.99999999988</v>
      </c>
      <c r="V353" s="66">
        <f>(R353+T353)/((S353*6.7)+(Q353))</f>
        <v>0.40400000000000003</v>
      </c>
      <c r="W353" s="67">
        <v>1</v>
      </c>
      <c r="X353" s="68">
        <v>8</v>
      </c>
      <c r="Y353" s="69">
        <f>(W353/X353)*8*R353</f>
        <v>0.40400000000000003</v>
      </c>
      <c r="Z353" s="70">
        <v>2</v>
      </c>
      <c r="AA353" s="71">
        <v>4</v>
      </c>
      <c r="AB353" s="68">
        <v>16</v>
      </c>
      <c r="AC353" s="72">
        <f>(Z353+(AA353/AB353))*2.7</f>
        <v>6.0750000000000002</v>
      </c>
      <c r="AD353" s="73">
        <f>Y353*U353/(Y353+AC353)</f>
        <v>62355.301744096309</v>
      </c>
      <c r="AE353" s="69">
        <f>(Y353+AC353)/(8*(W353/X353)+8*0.84375*(Z353+AA353/AB353))</f>
        <v>0.40024710424710425</v>
      </c>
      <c r="AF353" s="74">
        <f>AD353*AE353</f>
        <v>24957.528957528957</v>
      </c>
      <c r="AG353" t="s">
        <v>554</v>
      </c>
      <c r="AH353" s="71">
        <v>8</v>
      </c>
      <c r="AI353" s="71">
        <v>16</v>
      </c>
      <c r="AJ353" s="2">
        <f>(AF353*(AH353/AI353)/16)*J353/1000</f>
        <v>0.77992277992277992</v>
      </c>
      <c r="AK353" t="s">
        <v>267</v>
      </c>
    </row>
    <row r="354" spans="3:37" ht="12.75">
      <c r="C354" s="8">
        <f>AJ354</f>
        <v>0.28993288590604022</v>
      </c>
      <c r="D354" t="str">
        <f>AK354</f>
        <v>mg</v>
      </c>
      <c r="E354" t="s">
        <v>306</v>
      </c>
      <c r="H354">
        <v>1</v>
      </c>
      <c r="I354">
        <v>1</v>
      </c>
      <c r="J354" s="6">
        <f>H354/I354</f>
        <v>1</v>
      </c>
      <c r="K354" s="6"/>
      <c r="L354" s="60">
        <v>1</v>
      </c>
      <c r="M354" s="61">
        <v>0</v>
      </c>
      <c r="N354" s="52">
        <f>M354*2.68</f>
        <v>0</v>
      </c>
      <c r="O354" s="62">
        <f>(L354*1000)/(N354+L354)</f>
        <v>1000</v>
      </c>
      <c r="P354" s="63">
        <v>0.432</v>
      </c>
      <c r="Q354" s="61">
        <v>1</v>
      </c>
      <c r="R354" s="64">
        <f>Q354*P354</f>
        <v>0.432</v>
      </c>
      <c r="S354" s="61">
        <v>0</v>
      </c>
      <c r="T354" s="65">
        <f>S354*2.68</f>
        <v>0</v>
      </c>
      <c r="U354" s="56">
        <f>1000*(R354)*O354/((R354)+T354)</f>
        <v>1000000</v>
      </c>
      <c r="V354" s="66">
        <f>(R354+T354)/((S354*6.7)+(Q354))</f>
        <v>0.432</v>
      </c>
      <c r="W354" s="67">
        <v>0.50</v>
      </c>
      <c r="X354" s="68">
        <v>8</v>
      </c>
      <c r="Y354" s="69">
        <f>(W354/X354)*8*R354</f>
        <v>0.216</v>
      </c>
      <c r="Z354" s="70">
        <v>3</v>
      </c>
      <c r="AA354" s="71">
        <v>6</v>
      </c>
      <c r="AB354" s="68">
        <v>16</v>
      </c>
      <c r="AC354" s="72">
        <f>(Z354+(AA354/AB354))*2.7</f>
        <v>9.1125000000000007</v>
      </c>
      <c r="AD354" s="73">
        <f>Y354*U354/(Y354+AC354)</f>
        <v>23154.848046309697</v>
      </c>
      <c r="AE354" s="69">
        <f>(Y354+AC354)/(8*(W354/X354)+8*0.84375*(Z354+AA354/AB354))</f>
        <v>0.40068724832214758</v>
      </c>
      <c r="AF354" s="74">
        <f>AD354*AE354</f>
        <v>9277.8523489932868</v>
      </c>
      <c r="AG354" t="s">
        <v>555</v>
      </c>
      <c r="AH354" s="71">
        <v>8</v>
      </c>
      <c r="AI354" s="71">
        <v>16</v>
      </c>
      <c r="AJ354" s="2">
        <f>(AF354*(AH354/AI354)/16)*J354/1000</f>
        <v>0.28993288590604022</v>
      </c>
      <c r="AK354" t="s">
        <v>267</v>
      </c>
    </row>
    <row r="355" spans="3:37" ht="12.75">
      <c r="C355" s="8">
        <f>AJ355</f>
        <v>0.14899328859060398</v>
      </c>
      <c r="D355" t="str">
        <f>AK355</f>
        <v>mg</v>
      </c>
      <c r="E355" t="s">
        <v>420</v>
      </c>
      <c r="H355">
        <v>1</v>
      </c>
      <c r="I355">
        <v>1</v>
      </c>
      <c r="J355" s="6">
        <f>H355/I355</f>
        <v>1</v>
      </c>
      <c r="K355" s="6"/>
      <c r="L355" s="60">
        <v>1</v>
      </c>
      <c r="M355" s="61">
        <v>0</v>
      </c>
      <c r="N355" s="52">
        <f>M355*2.68</f>
        <v>0</v>
      </c>
      <c r="O355" s="62">
        <f>(L355*1000)/(N355+L355)</f>
        <v>1000</v>
      </c>
      <c r="P355" s="63">
        <v>0.222</v>
      </c>
      <c r="Q355" s="61">
        <v>1</v>
      </c>
      <c r="R355" s="64">
        <f>Q355*P355</f>
        <v>0.222</v>
      </c>
      <c r="S355" s="61">
        <v>0</v>
      </c>
      <c r="T355" s="65">
        <f>S355*2.68</f>
        <v>0</v>
      </c>
      <c r="U355" s="56">
        <f>1000*(R355)*O355/((R355)+T355)</f>
        <v>1000000</v>
      </c>
      <c r="V355" s="66">
        <f>(R355+T355)/((S355*6.7)+(Q355))</f>
        <v>0.222</v>
      </c>
      <c r="W355" s="67">
        <v>0.25</v>
      </c>
      <c r="X355" s="68">
        <v>8</v>
      </c>
      <c r="Y355" s="69">
        <f>(W355/X355)*8*R355</f>
        <v>0.055500000000000001</v>
      </c>
      <c r="Z355" s="70">
        <v>1</v>
      </c>
      <c r="AA355" s="71">
        <v>11</v>
      </c>
      <c r="AB355" s="68">
        <v>16</v>
      </c>
      <c r="AC355" s="72">
        <f>(Z355+(AA355/AB355))*2.7</f>
        <v>4.5562500000000004</v>
      </c>
      <c r="AD355" s="73">
        <f>Y355*U355/(Y355+AC355)</f>
        <v>12034.477150756218</v>
      </c>
      <c r="AE355" s="69">
        <f>(Y355+AC355)/(8*(W355/X355)+8*0.84375*(Z355+AA355/AB355))</f>
        <v>0.39617718120805367</v>
      </c>
      <c r="AF355" s="74">
        <f>AD355*AE355</f>
        <v>4767.7852348993274</v>
      </c>
      <c r="AG355" t="s">
        <v>556</v>
      </c>
      <c r="AH355" s="71">
        <v>8</v>
      </c>
      <c r="AI355" s="71">
        <v>16</v>
      </c>
      <c r="AJ355" s="2">
        <f>(AF355*(AH355/AI355)/16)*J355/1000</f>
        <v>0.14899328859060398</v>
      </c>
      <c r="AK355" t="s">
        <v>267</v>
      </c>
    </row>
    <row r="356" spans="3:37" ht="12.75">
      <c r="C356" s="8">
        <f>AJ356</f>
        <v>0.21499292786421498</v>
      </c>
      <c r="D356" t="str">
        <f>AK356</f>
        <v>mg</v>
      </c>
      <c r="E356" t="s">
        <v>285</v>
      </c>
      <c r="H356">
        <v>1</v>
      </c>
      <c r="I356">
        <v>1</v>
      </c>
      <c r="J356" s="6">
        <f>H356/I356</f>
        <v>1</v>
      </c>
      <c r="K356" s="6"/>
      <c r="L356" s="60">
        <v>1</v>
      </c>
      <c r="M356" s="61">
        <v>0</v>
      </c>
      <c r="N356" s="52">
        <f>M356*2.68</f>
        <v>0</v>
      </c>
      <c r="O356" s="62">
        <f>(L356*1000)/(N356+L356)</f>
        <v>1000</v>
      </c>
      <c r="P356" s="63">
        <v>0.152</v>
      </c>
      <c r="Q356" s="61">
        <v>1</v>
      </c>
      <c r="R356" s="64">
        <f>Q356*P356</f>
        <v>0.152</v>
      </c>
      <c r="S356" s="61">
        <v>0</v>
      </c>
      <c r="T356" s="65">
        <f>S356*2.68</f>
        <v>0</v>
      </c>
      <c r="U356" s="56">
        <f>1000*(R356)*O356/((R356)+T356)</f>
        <v>1000000</v>
      </c>
      <c r="V356" s="66">
        <f>(R356+T356)/((S356*6.7)+(Q356))</f>
        <v>0.152</v>
      </c>
      <c r="W356" s="67">
        <v>0.50</v>
      </c>
      <c r="X356" s="68">
        <v>8</v>
      </c>
      <c r="Y356" s="69">
        <f>(W356/X356)*8*R356</f>
        <v>0.075999999999999998</v>
      </c>
      <c r="Z356" s="70">
        <v>1</v>
      </c>
      <c r="AA356" s="71">
        <v>9</v>
      </c>
      <c r="AB356" s="68">
        <v>16</v>
      </c>
      <c r="AC356" s="72">
        <f>(Z356+(AA356/AB356))*2.7</f>
        <v>4.21875</v>
      </c>
      <c r="AD356" s="73">
        <f>Y356*U356/(Y356+AC356)</f>
        <v>17696.024215612088</v>
      </c>
      <c r="AE356" s="69">
        <f>(Y356+AC356)/(8*(W356/X356)+8*0.84375*(Z356+AA356/AB356))</f>
        <v>0.38877510608203669</v>
      </c>
      <c r="AF356" s="74">
        <f>AD356*AE356</f>
        <v>6879.7736916548793</v>
      </c>
      <c r="AG356" t="s">
        <v>557</v>
      </c>
      <c r="AH356" s="71">
        <v>8</v>
      </c>
      <c r="AI356" s="71">
        <v>16</v>
      </c>
      <c r="AJ356" s="2">
        <f>(AF356*(AH356/AI356)/16)*J356/1000</f>
        <v>0.21499292786421498</v>
      </c>
      <c r="AK356" t="s">
        <v>267</v>
      </c>
    </row>
    <row r="357" spans="3:37" ht="12.75">
      <c r="C357" s="12">
        <f>AJ357</f>
        <v>0.034150110052998409</v>
      </c>
      <c r="D357" t="str">
        <f>AK357</f>
        <v>mg</v>
      </c>
      <c r="E357" t="s">
        <v>286</v>
      </c>
      <c r="H357">
        <v>1</v>
      </c>
      <c r="I357">
        <v>1</v>
      </c>
      <c r="J357" s="6">
        <v>1</v>
      </c>
      <c r="K357" s="6"/>
      <c r="L357" s="60">
        <v>1</v>
      </c>
      <c r="M357" s="61">
        <v>0</v>
      </c>
      <c r="N357" s="52">
        <f>M357*2.68</f>
        <v>0</v>
      </c>
      <c r="O357" s="62">
        <v>1000</v>
      </c>
      <c r="P357" s="63">
        <v>0.40</v>
      </c>
      <c r="Q357" s="61">
        <v>0.25</v>
      </c>
      <c r="R357" s="64">
        <f>Q357*P357</f>
        <v>0.10000000000000001</v>
      </c>
      <c r="S357" s="61">
        <v>2.69</v>
      </c>
      <c r="T357" s="65">
        <f>S357*2.68</f>
        <v>7.2092000000000001</v>
      </c>
      <c r="U357" s="56">
        <f>1000*(R357)*O357/((R357)+T357)</f>
        <v>13681.387839982488</v>
      </c>
      <c r="V357" s="66">
        <f>(R357+T357)/((S357*6.7)+(Q357))</f>
        <v>0.39999999999999997</v>
      </c>
      <c r="W357" s="67">
        <v>2</v>
      </c>
      <c r="X357" s="68">
        <v>8</v>
      </c>
      <c r="Y357" s="69">
        <f>(W357*8*V357)/X357</f>
        <v>0.79999999999999993</v>
      </c>
      <c r="Z357" s="70">
        <v>1</v>
      </c>
      <c r="AA357" s="71">
        <v>3</v>
      </c>
      <c r="AB357" s="68">
        <v>16</v>
      </c>
      <c r="AC357" s="72">
        <f>(Z357+(AA357/AB357))*2.7</f>
        <v>3.2062500000000003</v>
      </c>
      <c r="AD357" s="73">
        <f>Y357*U357/(Y357+AC357)</f>
        <v>2732.0088042398725</v>
      </c>
      <c r="AE357" s="69">
        <f>(Y357+AC357)/(8*(W357/X357)+8*0.84375*(Z357+AA357/AB357))</f>
        <v>0.39999999999999997</v>
      </c>
      <c r="AF357" s="74">
        <f>(3.2/8)*AD357</f>
        <v>1092.803521695949</v>
      </c>
      <c r="AG357" t="s">
        <v>558</v>
      </c>
      <c r="AH357" s="71">
        <v>8</v>
      </c>
      <c r="AI357" s="71">
        <v>16</v>
      </c>
      <c r="AJ357" s="2">
        <f>(AF357*(AH357/AI357)/16)*J357/1000</f>
        <v>0.034150110052998409</v>
      </c>
      <c r="AK357" t="s">
        <v>267</v>
      </c>
    </row>
    <row r="358" spans="12:32" ht="12.75">
      <c r="L358" s="50"/>
      <c r="M358" s="51"/>
      <c r="N358" s="52"/>
      <c r="O358" s="53"/>
      <c r="P358" s="50"/>
      <c r="Q358" s="54"/>
      <c r="R358" s="55"/>
      <c r="S358" s="55"/>
      <c r="T358" s="55"/>
      <c r="U358" s="56"/>
      <c r="V358" s="55"/>
      <c r="W358" s="9"/>
      <c r="Y358" s="9"/>
      <c r="Z358" s="9"/>
      <c r="AA358" s="9"/>
      <c r="AC358" s="9"/>
      <c r="AD358" s="57"/>
      <c r="AE358" s="9"/>
      <c r="AF358" s="58"/>
    </row>
    <row r="359" spans="5:33" ht="12.75">
      <c r="E359" s="49" t="s">
        <v>559</v>
      </c>
      <c r="F359" s="49"/>
      <c r="L359" s="50"/>
      <c r="M359" s="51"/>
      <c r="N359" s="52"/>
      <c r="O359" s="53"/>
      <c r="P359" s="50"/>
      <c r="Q359" s="54"/>
      <c r="R359" s="55"/>
      <c r="S359" s="55"/>
      <c r="T359" s="55"/>
      <c r="U359" s="56"/>
      <c r="V359" s="55"/>
      <c r="W359" s="9"/>
      <c r="Y359" s="9"/>
      <c r="Z359" s="9"/>
      <c r="AA359" s="9"/>
      <c r="AC359" s="9"/>
      <c r="AD359" s="57"/>
      <c r="AE359" s="9"/>
      <c r="AF359" s="58"/>
      <c r="AG359" s="49" t="str">
        <f>E359</f>
        <v>CV - vanadium, strontium, barium, thallium, 16 pills, 1 taken every tridiem</v>
      </c>
    </row>
    <row r="360" spans="5:33" ht="12.65" customHeight="1">
      <c r="E360" s="92" t="s">
        <v>560</v>
      </c>
      <c r="L360" s="50"/>
      <c r="M360" s="51"/>
      <c r="N360" s="52"/>
      <c r="O360" s="53"/>
      <c r="P360" s="50"/>
      <c r="Q360" s="54"/>
      <c r="R360" s="55"/>
      <c r="S360" s="55"/>
      <c r="T360" s="55"/>
      <c r="U360" s="56"/>
      <c r="V360" s="55"/>
      <c r="W360" s="9"/>
      <c r="Y360" s="9"/>
      <c r="Z360" s="9"/>
      <c r="AA360" s="9"/>
      <c r="AC360" s="9"/>
      <c r="AD360" s="57"/>
      <c r="AE360" s="9"/>
      <c r="AF360" s="58"/>
      <c r="AG360" s="92" t="s">
        <v>560</v>
      </c>
    </row>
    <row r="361" spans="1:43" ht="14.9" customHeight="1">
      <c r="A361" s="1" t="s">
        <v>423</v>
      </c>
      <c r="C361" s="10">
        <f>AJ361</f>
        <v>153.47065951185732</v>
      </c>
      <c r="D361" t="str">
        <f>AK361</f>
        <v>µg</v>
      </c>
      <c r="E361" t="s">
        <v>424</v>
      </c>
      <c r="F361" t="s">
        <v>425</v>
      </c>
      <c r="G361" t="s">
        <v>426</v>
      </c>
      <c r="H361" s="7">
        <v>1</v>
      </c>
      <c r="I361" s="6">
        <v>1</v>
      </c>
      <c r="J361" s="6">
        <f>H361/I361</f>
        <v>1</v>
      </c>
      <c r="K361" s="59">
        <v>0.60499999999999998</v>
      </c>
      <c r="L361" s="75">
        <v>0.60499999999999998</v>
      </c>
      <c r="M361" s="78">
        <f>N361/2.68</f>
        <v>0.79104477611940294</v>
      </c>
      <c r="N361" s="67">
        <v>2.12</v>
      </c>
      <c r="O361" s="62">
        <f>(L361*1000)/(N361+L361)</f>
        <v>222.0183486238532</v>
      </c>
      <c r="P361" s="63">
        <v>0.40300000000000002</v>
      </c>
      <c r="Q361" s="61">
        <v>1</v>
      </c>
      <c r="R361" s="64">
        <f>Q361*P361</f>
        <v>0.40300000000000002</v>
      </c>
      <c r="S361" s="61">
        <v>0</v>
      </c>
      <c r="T361" s="65">
        <f>S361*2.68</f>
        <v>0</v>
      </c>
      <c r="U361" s="56">
        <f>1000*(R361)*O361/((R361)+T361)</f>
        <v>222018.34862385318</v>
      </c>
      <c r="V361" s="66">
        <f>(R361+T361)/((S361*6.7)+(Q361))</f>
        <v>0.40300000000000002</v>
      </c>
      <c r="W361" s="67">
        <v>0.50</v>
      </c>
      <c r="X361" s="68">
        <v>8</v>
      </c>
      <c r="Y361" s="69">
        <f>(W361*8*V361)/X361</f>
        <v>0.20150000000000001</v>
      </c>
      <c r="Z361" s="70">
        <v>2</v>
      </c>
      <c r="AA361" s="71">
        <v>10</v>
      </c>
      <c r="AB361" s="68">
        <v>16</v>
      </c>
      <c r="AC361" s="68">
        <f>(Z361+(AA361/AB361))*2.7</f>
        <v>7.0875000000000004</v>
      </c>
      <c r="AD361" s="73">
        <f>Y361*U361/(Y361+AC361)</f>
        <v>6137.5630741811519</v>
      </c>
      <c r="AE361" s="69">
        <f>(Y361+AC361)/(8*(W361/X361)+8*0.84375*(Z361+AA361/AB361))</f>
        <v>0.40008233276157801</v>
      </c>
      <c r="AF361" s="74">
        <f>AD361*AE361</f>
        <v>2455.5305521897171</v>
      </c>
      <c r="AG361" s="75" t="s">
        <v>424</v>
      </c>
      <c r="AH361" s="71">
        <v>16</v>
      </c>
      <c r="AI361" s="71">
        <v>16</v>
      </c>
      <c r="AJ361" s="2">
        <f>(AF361*(AH361/AI361)/16)*J361</f>
        <v>153.47065951185732</v>
      </c>
      <c r="AK361" t="s">
        <v>41</v>
      </c>
      <c r="AM361" s="77"/>
      <c r="AN361" s="77"/>
      <c r="AO361" s="77"/>
      <c r="AP361" s="77"/>
      <c r="AQ361" s="77"/>
    </row>
    <row r="362" spans="1:44" ht="14.9" customHeight="1">
      <c r="A362" s="1" t="s">
        <v>113</v>
      </c>
      <c r="B362" t="s">
        <v>423</v>
      </c>
      <c r="C362" s="82">
        <f>AJ362</f>
        <v>1.1908009544420546</v>
      </c>
      <c r="D362" t="str">
        <f>AK362</f>
        <v>µg</v>
      </c>
      <c r="E362" t="s">
        <v>114</v>
      </c>
      <c r="F362" t="s">
        <v>115</v>
      </c>
      <c r="G362" t="s">
        <v>339</v>
      </c>
      <c r="H362" s="81">
        <v>1</v>
      </c>
      <c r="I362" s="6">
        <v>1</v>
      </c>
      <c r="J362" s="6">
        <f>H362/I362</f>
        <v>1</v>
      </c>
      <c r="K362" s="6"/>
      <c r="L362" s="75">
        <v>0.19400000000000001</v>
      </c>
      <c r="M362" s="78">
        <f>N362/2.68</f>
        <v>11.216044776119404</v>
      </c>
      <c r="N362" s="67">
        <v>30.059000000000001</v>
      </c>
      <c r="O362" s="62">
        <f>(L362*1000)/(N362+L362)</f>
        <v>6.4125871814365514</v>
      </c>
      <c r="P362" s="63">
        <v>0.48</v>
      </c>
      <c r="Q362" s="61">
        <v>0.50</v>
      </c>
      <c r="R362" s="64">
        <f>Q362*P362</f>
        <v>0.23999999999999999</v>
      </c>
      <c r="S362" s="61">
        <v>2</v>
      </c>
      <c r="T362" s="65">
        <f>S362*2.68</f>
        <v>5.3600000000000003</v>
      </c>
      <c r="U362" s="56">
        <f>1000*(R362)*O362/((R362)+T362)</f>
        <v>274.82516491870933</v>
      </c>
      <c r="V362" s="66">
        <f>(R362+T362)/((S362*6.7)+(Q362))</f>
        <v>0.40287769784172667</v>
      </c>
      <c r="W362" s="67">
        <v>2</v>
      </c>
      <c r="X362" s="68">
        <v>8</v>
      </c>
      <c r="Y362" s="69">
        <f>(W362*8*V362)/X362</f>
        <v>0.80575539568345333</v>
      </c>
      <c r="Z362" s="70">
        <v>0</v>
      </c>
      <c r="AA362" s="71">
        <v>9</v>
      </c>
      <c r="AB362" s="68">
        <v>16</v>
      </c>
      <c r="AC362" s="68">
        <f>(Z362+(AA362/AB362))*2.7</f>
        <v>1.51875</v>
      </c>
      <c r="AD362" s="73">
        <f>Y362*U362/(Y362+AC362)</f>
        <v>95.264076355364367</v>
      </c>
      <c r="AE362" s="69">
        <f>(Y362+AC362)/(8*(W362/X362)+8*0.84375*(Z362+AA362/AB362))</f>
        <v>0.40099284453838546</v>
      </c>
      <c r="AF362" s="74">
        <f>(3.2/8)*AD362</f>
        <v>38.105630542145747</v>
      </c>
      <c r="AG362" s="75" t="s">
        <v>114</v>
      </c>
      <c r="AH362">
        <v>8</v>
      </c>
      <c r="AI362">
        <v>16</v>
      </c>
      <c r="AJ362" s="2">
        <f>(AF362*(AH362/AI362)/16)*J362</f>
        <v>1.1908009544420546</v>
      </c>
      <c r="AK362" t="s">
        <v>41</v>
      </c>
      <c r="AM362" s="77"/>
      <c r="AN362" s="12"/>
      <c r="AP362" s="2"/>
      <c r="AR362" s="12"/>
    </row>
    <row r="363" spans="1:43" ht="12.75">
      <c r="A363" s="1" t="s">
        <v>100</v>
      </c>
      <c r="B363" t="s">
        <v>423</v>
      </c>
      <c r="C363" s="82">
        <f>AJ363</f>
        <v>8.0887652795764122</v>
      </c>
      <c r="D363" t="str">
        <f>AK363</f>
        <v>µg</v>
      </c>
      <c r="E363" t="s">
        <v>101</v>
      </c>
      <c r="F363" t="s">
        <v>102</v>
      </c>
      <c r="G363" t="s">
        <v>103</v>
      </c>
      <c r="H363" s="11">
        <v>137.30000000000001</v>
      </c>
      <c r="I363" s="11">
        <v>233.43</v>
      </c>
      <c r="J363" s="6">
        <f>H363/I363</f>
        <v>0.58818489482928504</v>
      </c>
      <c r="K363" s="59">
        <v>0.52100000000000002</v>
      </c>
      <c r="L363" s="60">
        <v>0.26100000000000001</v>
      </c>
      <c r="M363" s="61">
        <v>3.52</v>
      </c>
      <c r="N363" s="52">
        <f>M363*2.68</f>
        <v>9.4336000000000002</v>
      </c>
      <c r="O363" s="62">
        <f>(L363*1000)/(N363+L363)</f>
        <v>26.922204113630269</v>
      </c>
      <c r="P363" s="80">
        <f>(L363+N363)/((M363*6.7)+(L363/K363))</f>
        <v>0.40251676247806067</v>
      </c>
      <c r="Q363" s="61">
        <v>1</v>
      </c>
      <c r="R363" s="64">
        <f>Q363*P363</f>
        <v>0.40251676247806067</v>
      </c>
      <c r="S363" s="61">
        <v>0</v>
      </c>
      <c r="T363" s="65">
        <f>S363*2.68</f>
        <v>0</v>
      </c>
      <c r="U363" s="56">
        <f>1000*(R363)*O363/((R363)+T363)</f>
        <v>26922.204113630269</v>
      </c>
      <c r="V363" s="66">
        <f>(R363+T363)/((S363*6.7)+(Q363))</f>
        <v>0.40251676247806067</v>
      </c>
      <c r="W363" s="67">
        <v>0.50</v>
      </c>
      <c r="X363" s="68">
        <v>8</v>
      </c>
      <c r="Y363" s="69">
        <f>(W363*8*V363)/X363</f>
        <v>0.20125838123903034</v>
      </c>
      <c r="Z363" s="70">
        <v>1</v>
      </c>
      <c r="AA363" s="71">
        <v>12</v>
      </c>
      <c r="AB363" s="68">
        <v>16</v>
      </c>
      <c r="AC363" s="68">
        <f>(Z363+(AA363/AB363))*2.7</f>
        <v>4.7250000000000005</v>
      </c>
      <c r="AD363" s="73">
        <f>Y363*U363/(Y363+AC363)</f>
        <v>1099.8853084789271</v>
      </c>
      <c r="AE363" s="69">
        <f>(Y363+AC363)/(8*(W363/X363)+8*0.84375*(Z363+AA363/AB363))</f>
        <v>0.40010220355240855</v>
      </c>
      <c r="AF363" s="74">
        <f>AD363*AE363</f>
        <v>440.06653557733938</v>
      </c>
      <c r="AG363" s="75" t="s">
        <v>101</v>
      </c>
      <c r="AH363" s="71">
        <v>8</v>
      </c>
      <c r="AI363" s="71">
        <v>16</v>
      </c>
      <c r="AJ363" s="2">
        <f>(AF363*(AH363/AI363)/16)*J363</f>
        <v>8.0887652795764122</v>
      </c>
      <c r="AK363" t="s">
        <v>41</v>
      </c>
      <c r="AM363" s="77"/>
      <c r="AN363" s="77"/>
      <c r="AO363" s="77"/>
      <c r="AP363" s="77"/>
      <c r="AQ363" s="77"/>
    </row>
    <row r="364" spans="1:39" ht="12.75">
      <c r="A364" s="1" t="s">
        <v>130</v>
      </c>
      <c r="B364" t="s">
        <v>423</v>
      </c>
      <c r="C364" s="82">
        <f>AJ364</f>
        <v>5.4012419216091709</v>
      </c>
      <c r="D364" t="str">
        <f>AK364</f>
        <v>µg</v>
      </c>
      <c r="E364" t="s">
        <v>131</v>
      </c>
      <c r="F364" t="s">
        <v>132</v>
      </c>
      <c r="G364" t="s">
        <v>133</v>
      </c>
      <c r="H364" s="59">
        <v>0.97499999999999998</v>
      </c>
      <c r="I364" s="6">
        <v>118</v>
      </c>
      <c r="J364" s="59">
        <f>H364/I364</f>
        <v>0.0082627118644067795</v>
      </c>
      <c r="K364" s="59">
        <v>0.23600000000000002</v>
      </c>
      <c r="L364" s="60">
        <v>0.113</v>
      </c>
      <c r="M364" s="61">
        <v>0.75</v>
      </c>
      <c r="N364" s="52">
        <f>M364*2.68</f>
        <v>2.0100000000000002</v>
      </c>
      <c r="O364" s="62">
        <f>(L364*1000)/(N364+L364)</f>
        <v>53.226566179934053</v>
      </c>
      <c r="P364" s="63">
        <v>0.39300000000000002</v>
      </c>
      <c r="Q364" s="61">
        <v>1</v>
      </c>
      <c r="R364" s="64">
        <f>Q364*P364</f>
        <v>0.39300000000000002</v>
      </c>
      <c r="S364" s="61">
        <v>0</v>
      </c>
      <c r="T364" s="65">
        <f>S364*2.68</f>
        <v>0</v>
      </c>
      <c r="U364" s="56">
        <f>1000*(R364)*O364/((R364)+T364)</f>
        <v>53226.566179934052</v>
      </c>
      <c r="V364" s="66">
        <f>(R364+T364)/((S364*6.7)+(Q364))</f>
        <v>0.39300000000000002</v>
      </c>
      <c r="W364" s="75">
        <v>1</v>
      </c>
      <c r="X364" s="68">
        <v>8</v>
      </c>
      <c r="Y364" s="69">
        <f>(W364*8*V364)/X364</f>
        <v>0.39300000000000002</v>
      </c>
      <c r="Z364" s="70">
        <v>0</v>
      </c>
      <c r="AA364" s="71">
        <v>0</v>
      </c>
      <c r="AB364" s="68">
        <v>16</v>
      </c>
      <c r="AC364" s="72">
        <f>(Z364+(AA364/AB364))*2.7</f>
        <v>0</v>
      </c>
      <c r="AD364" s="73">
        <f>Y364*U364/(Y364+AC364)</f>
        <v>53226.566179934052</v>
      </c>
      <c r="AE364" s="69">
        <f>(Y364+AC364)/(8*(W364/X364)+8*0.84375*(Z364+AA364/AB364))</f>
        <v>0.39300000000000002</v>
      </c>
      <c r="AF364" s="74">
        <f>AD364*AE364</f>
        <v>20918.040508714083</v>
      </c>
      <c r="AG364" t="s">
        <v>131</v>
      </c>
      <c r="AH364" s="71">
        <v>8</v>
      </c>
      <c r="AI364" s="71">
        <v>16</v>
      </c>
      <c r="AJ364" s="2">
        <f>(AF364*(AH364/AI364)/16)*J364</f>
        <v>5.4012419216091709</v>
      </c>
      <c r="AK364" t="s">
        <v>41</v>
      </c>
      <c r="AM364" t="s">
        <v>561</v>
      </c>
    </row>
    <row r="365" spans="3:37" ht="12.75">
      <c r="C365" s="82">
        <f>AJ365</f>
        <v>4.0603015075376883</v>
      </c>
      <c r="D365" t="str">
        <f>AK365</f>
        <v>mg</v>
      </c>
      <c r="E365" t="s">
        <v>382</v>
      </c>
      <c r="H365">
        <v>1</v>
      </c>
      <c r="I365">
        <v>1</v>
      </c>
      <c r="J365" s="6">
        <f>H365/I365</f>
        <v>1</v>
      </c>
      <c r="K365" s="6"/>
      <c r="L365" s="60">
        <v>1</v>
      </c>
      <c r="M365" s="61">
        <v>0</v>
      </c>
      <c r="N365" s="52">
        <f>M365*2.68</f>
        <v>0</v>
      </c>
      <c r="O365" s="62">
        <f>(L365*1000)/(N365+L365)</f>
        <v>1000</v>
      </c>
      <c r="P365" s="63">
        <v>0.40400000000000003</v>
      </c>
      <c r="Q365" s="61">
        <v>1</v>
      </c>
      <c r="R365" s="64">
        <f>Q365*P365</f>
        <v>0.40400000000000003</v>
      </c>
      <c r="S365" s="61">
        <v>0</v>
      </c>
      <c r="T365" s="65">
        <f>S365*2.68</f>
        <v>0</v>
      </c>
      <c r="U365" s="56">
        <f>1000*(R365)*O365/((R365)+T365)</f>
        <v>999999.99999999988</v>
      </c>
      <c r="V365" s="66">
        <f>(R365+T365)/((S365*6.7)+(Q365))</f>
        <v>0.40400000000000003</v>
      </c>
      <c r="W365" s="67">
        <v>2</v>
      </c>
      <c r="X365" s="68">
        <v>8</v>
      </c>
      <c r="Y365" s="69">
        <f>(W365/X365)*8*R365</f>
        <v>0.80800000000000005</v>
      </c>
      <c r="Z365" s="70">
        <v>0</v>
      </c>
      <c r="AA365" s="71">
        <v>10</v>
      </c>
      <c r="AB365" s="68">
        <v>16</v>
      </c>
      <c r="AC365" s="72">
        <f>(Z365+(AA365/AB365))*2.7</f>
        <v>1.6875</v>
      </c>
      <c r="AD365" s="73">
        <f>Y365*U365/(Y365+AC365)</f>
        <v>323782.80905630137</v>
      </c>
      <c r="AE365" s="69">
        <f>(Y365+AC365)/(8*(W365/X365)+8*0.84375*(Z365+AA365/AB365))</f>
        <v>0.40128643216080395</v>
      </c>
      <c r="AF365" s="74">
        <f>AD365*AE365</f>
        <v>129929.64824120601</v>
      </c>
      <c r="AG365" t="s">
        <v>382</v>
      </c>
      <c r="AH365" s="71">
        <v>8</v>
      </c>
      <c r="AI365" s="71">
        <v>16</v>
      </c>
      <c r="AJ365" s="2">
        <f>(AF365*(AH365/AI365)/16)*J365/1000</f>
        <v>4.0603015075376883</v>
      </c>
      <c r="AK365" t="s">
        <v>267</v>
      </c>
    </row>
    <row r="366" spans="3:37" ht="12.75">
      <c r="C366" s="82">
        <f>AJ366</f>
        <v>6.9905167408554281</v>
      </c>
      <c r="D366" t="str">
        <f>AK366</f>
        <v>mg</v>
      </c>
      <c r="E366" t="s">
        <v>284</v>
      </c>
      <c r="H366">
        <v>1</v>
      </c>
      <c r="I366">
        <v>1</v>
      </c>
      <c r="J366" s="6">
        <f>H366/I366</f>
        <v>1</v>
      </c>
      <c r="K366" s="6"/>
      <c r="L366" s="60">
        <v>1</v>
      </c>
      <c r="M366" s="61">
        <v>0</v>
      </c>
      <c r="N366" s="52">
        <f>M366*2.68</f>
        <v>0</v>
      </c>
      <c r="O366" s="62">
        <f>(L366*1000)/(N366+L366)</f>
        <v>1000</v>
      </c>
      <c r="P366" s="63">
        <v>0.64500000000000002</v>
      </c>
      <c r="Q366" s="61">
        <v>1</v>
      </c>
      <c r="R366" s="64">
        <f>Q366*P366</f>
        <v>0.64500000000000002</v>
      </c>
      <c r="S366" s="61">
        <v>0</v>
      </c>
      <c r="T366" s="65">
        <f>S366*2.68</f>
        <v>0</v>
      </c>
      <c r="U366" s="56">
        <f>1000*(R366)*O366/((R366)+T366)</f>
        <v>1000000</v>
      </c>
      <c r="V366" s="66">
        <f>(R366+T366)/((S366*6.7)+(Q366))</f>
        <v>0.64500000000000002</v>
      </c>
      <c r="W366" s="67">
        <v>3.36</v>
      </c>
      <c r="X366" s="68">
        <v>8</v>
      </c>
      <c r="Y366" s="69">
        <f>(W366/X366)*8*R366</f>
        <v>2.1671999999999998</v>
      </c>
      <c r="Z366" s="70">
        <v>0</v>
      </c>
      <c r="AA366" s="71">
        <v>15</v>
      </c>
      <c r="AB366" s="68">
        <v>16</v>
      </c>
      <c r="AC366" s="72">
        <f>(Z366+(AA366/AB366))*2.7</f>
        <v>2.53125</v>
      </c>
      <c r="AD366" s="73">
        <f>Y366*U366/(Y366+AC366)</f>
        <v>461258.50014366448</v>
      </c>
      <c r="AE366" s="69">
        <f>(Y366+AC366)/(8*(W366/X366)+8*0.84375*(Z366+AA366/AB366))</f>
        <v>0.48497000193535889</v>
      </c>
      <c r="AF366" s="74">
        <f>AD366*AE366</f>
        <v>223696.5357073737</v>
      </c>
      <c r="AG366" t="s">
        <v>284</v>
      </c>
      <c r="AH366" s="71">
        <v>8</v>
      </c>
      <c r="AI366" s="71">
        <v>16</v>
      </c>
      <c r="AJ366" s="2">
        <f>(AF366*(AH366/AI366)/16)*J366/1000</f>
        <v>6.9905167408554281</v>
      </c>
      <c r="AK366" t="s">
        <v>267</v>
      </c>
    </row>
    <row r="367" spans="3:37" ht="12.75">
      <c r="C367" s="10">
        <f>AJ367</f>
        <v>10.790365744870648</v>
      </c>
      <c r="D367" t="str">
        <f>AK367</f>
        <v>mg</v>
      </c>
      <c r="E367" t="s">
        <v>306</v>
      </c>
      <c r="H367">
        <v>1</v>
      </c>
      <c r="I367">
        <v>1</v>
      </c>
      <c r="J367" s="6">
        <f>H367/I367</f>
        <v>1</v>
      </c>
      <c r="K367" s="6"/>
      <c r="L367" s="60">
        <v>1</v>
      </c>
      <c r="M367" s="61">
        <v>0</v>
      </c>
      <c r="N367" s="52">
        <f>M367*2.68</f>
        <v>0</v>
      </c>
      <c r="O367" s="62">
        <f>(L367*1000)/(N367+L367)</f>
        <v>1000</v>
      </c>
      <c r="P367" s="63">
        <v>0.432</v>
      </c>
      <c r="Q367" s="61">
        <v>1</v>
      </c>
      <c r="R367" s="64">
        <f>Q367*P367</f>
        <v>0.432</v>
      </c>
      <c r="S367" s="61">
        <v>0</v>
      </c>
      <c r="T367" s="65">
        <f>S367*2.68</f>
        <v>0</v>
      </c>
      <c r="U367" s="56">
        <f>1000*(R367)*O367/((R367)+T367)</f>
        <v>1000000</v>
      </c>
      <c r="V367" s="66">
        <f>(R367+T367)/((S367*6.7)+(Q367))</f>
        <v>0.432</v>
      </c>
      <c r="W367" s="67">
        <v>3.36</v>
      </c>
      <c r="X367" s="68">
        <v>8</v>
      </c>
      <c r="Y367" s="69">
        <f>(W367/X367)*8*R367</f>
        <v>1.4515199999999999</v>
      </c>
      <c r="Z367" s="70">
        <v>0</v>
      </c>
      <c r="AA367" s="71">
        <v>2</v>
      </c>
      <c r="AB367" s="68">
        <v>16</v>
      </c>
      <c r="AC367" s="72">
        <f>(Z367+(AA367/AB367))*2.7</f>
        <v>0.33750000000000002</v>
      </c>
      <c r="AD367" s="73">
        <f>Y367*U367/(Y367+AC367)</f>
        <v>811349.2303048597</v>
      </c>
      <c r="AE367" s="69">
        <f>(Y367+AC367)/(8*(W367/X367)+8*0.84375*(Z367+AA367/AB367))</f>
        <v>0.42557716324710071</v>
      </c>
      <c r="AF367" s="74">
        <f>AD367*AE367</f>
        <v>345291.70383586077</v>
      </c>
      <c r="AG367" t="s">
        <v>306</v>
      </c>
      <c r="AH367" s="71">
        <v>8</v>
      </c>
      <c r="AI367" s="71">
        <v>16</v>
      </c>
      <c r="AJ367" s="2">
        <f>(AF367*(AH367/AI367)/16)*J367/1000</f>
        <v>10.790365744870648</v>
      </c>
      <c r="AK367" t="s">
        <v>267</v>
      </c>
    </row>
    <row r="368" spans="3:37" ht="12.75">
      <c r="C368" s="82">
        <f>AJ368</f>
        <v>3.4610244988864145</v>
      </c>
      <c r="D368" t="str">
        <f>AK368</f>
        <v>mg</v>
      </c>
      <c r="E368" t="s">
        <v>420</v>
      </c>
      <c r="H368">
        <v>1</v>
      </c>
      <c r="I368">
        <v>1</v>
      </c>
      <c r="J368" s="6">
        <f>H368/I368</f>
        <v>1</v>
      </c>
      <c r="K368" s="6"/>
      <c r="L368" s="60">
        <v>1</v>
      </c>
      <c r="M368" s="61">
        <v>0</v>
      </c>
      <c r="N368" s="52">
        <f>M368*2.68</f>
        <v>0</v>
      </c>
      <c r="O368" s="62">
        <f>(L368*1000)/(N368+L368)</f>
        <v>1000</v>
      </c>
      <c r="P368" s="63">
        <v>0.222</v>
      </c>
      <c r="Q368" s="61">
        <v>1</v>
      </c>
      <c r="R368" s="64">
        <f>Q368*P368</f>
        <v>0.222</v>
      </c>
      <c r="S368" s="61">
        <v>0</v>
      </c>
      <c r="T368" s="65">
        <f>S368*2.68</f>
        <v>0</v>
      </c>
      <c r="U368" s="56">
        <f>1000*(R368)*O368/((R368)+T368)</f>
        <v>1000000</v>
      </c>
      <c r="V368" s="66">
        <f>(R368+T368)/((S368*6.7)+(Q368))</f>
        <v>0.222</v>
      </c>
      <c r="W368" s="67">
        <v>3.36</v>
      </c>
      <c r="X368" s="68">
        <v>8</v>
      </c>
      <c r="Y368" s="69">
        <f>(W368/X368)*8*R368</f>
        <v>0.74592000000000003</v>
      </c>
      <c r="Z368" s="70">
        <v>0</v>
      </c>
      <c r="AA368" s="71">
        <v>8</v>
      </c>
      <c r="AB368" s="68">
        <v>16</v>
      </c>
      <c r="AC368" s="72">
        <f>(Z368+(AA368/AB368))*2.7</f>
        <v>1.3500000000000001</v>
      </c>
      <c r="AD368" s="73">
        <f>Y368*U368/(Y368+AC368)</f>
        <v>355891.44623840606</v>
      </c>
      <c r="AE368" s="69">
        <f>(Y368+AC368)/(8*(W368/X368)+8*0.84375*(Z368+AA368/AB368))</f>
        <v>0.31119821826280625</v>
      </c>
      <c r="AF368" s="74">
        <f>AD368*AE368</f>
        <v>110752.78396436527</v>
      </c>
      <c r="AG368" t="s">
        <v>420</v>
      </c>
      <c r="AH368" s="71">
        <v>8</v>
      </c>
      <c r="AI368" s="71">
        <v>16</v>
      </c>
      <c r="AJ368" s="2">
        <f>(AF368*(AH368/AI368)/16)*J368/1000</f>
        <v>3.4610244988864145</v>
      </c>
      <c r="AK368" t="s">
        <v>267</v>
      </c>
    </row>
    <row r="369" spans="3:37" ht="12.75">
      <c r="C369" s="82">
        <f>AJ369</f>
        <v>2.1058881741712021</v>
      </c>
      <c r="D369" t="str">
        <f>AK369</f>
        <v>mg</v>
      </c>
      <c r="E369" t="s">
        <v>285</v>
      </c>
      <c r="H369">
        <v>1</v>
      </c>
      <c r="I369">
        <v>1</v>
      </c>
      <c r="J369" s="6">
        <f>H369/I369</f>
        <v>1</v>
      </c>
      <c r="K369" s="6"/>
      <c r="L369" s="60">
        <v>1</v>
      </c>
      <c r="M369" s="61">
        <v>0</v>
      </c>
      <c r="N369" s="52">
        <f>M369*2.68</f>
        <v>0</v>
      </c>
      <c r="O369" s="62">
        <f>(L369*1000)/(N369+L369)</f>
        <v>1000</v>
      </c>
      <c r="P369" s="63">
        <v>0.152</v>
      </c>
      <c r="Q369" s="61">
        <v>1</v>
      </c>
      <c r="R369" s="64">
        <f>Q369*P369</f>
        <v>0.152</v>
      </c>
      <c r="S369" s="61">
        <v>0</v>
      </c>
      <c r="T369" s="65">
        <f>S369*2.68</f>
        <v>0</v>
      </c>
      <c r="U369" s="56">
        <f>1000*(R369)*O369/((R369)+T369)</f>
        <v>1000000</v>
      </c>
      <c r="V369" s="66">
        <f>(R369+T369)/((S369*6.7)+(Q369))</f>
        <v>0.152</v>
      </c>
      <c r="W369" s="67">
        <v>3.36</v>
      </c>
      <c r="X369" s="68">
        <v>8</v>
      </c>
      <c r="Y369" s="69">
        <f>(W369/X369)*8*R369</f>
        <v>0.51071999999999995</v>
      </c>
      <c r="Z369" s="70">
        <v>0</v>
      </c>
      <c r="AA369" s="71">
        <v>10</v>
      </c>
      <c r="AB369" s="68">
        <v>16</v>
      </c>
      <c r="AC369" s="72">
        <f>(Z369+(AA369/AB369))*2.7</f>
        <v>1.6875</v>
      </c>
      <c r="AD369" s="73">
        <f>Y369*U369/(Y369+AC369)</f>
        <v>232333.43341430792</v>
      </c>
      <c r="AE369" s="69">
        <f>(Y369+AC369)/(8*(W369/X369)+8*0.84375*(Z369+AA369/AB369))</f>
        <v>0.29005047006432455</v>
      </c>
      <c r="AF369" s="74">
        <f>AD369*AE369</f>
        <v>67388.421573478467</v>
      </c>
      <c r="AG369" t="s">
        <v>285</v>
      </c>
      <c r="AH369" s="71">
        <v>8</v>
      </c>
      <c r="AI369" s="71">
        <v>16</v>
      </c>
      <c r="AJ369" s="2">
        <f>(AF369*(AH369/AI369)/16)*J369/1000</f>
        <v>2.1058881741712021</v>
      </c>
      <c r="AK369" t="s">
        <v>267</v>
      </c>
    </row>
    <row r="370" spans="5:35" ht="12.75">
      <c r="E370" s="92" t="s">
        <v>562</v>
      </c>
      <c r="J370" s="6"/>
      <c r="K370" s="6"/>
      <c r="L370" s="50"/>
      <c r="M370" s="51"/>
      <c r="N370" s="52"/>
      <c r="O370" s="53"/>
      <c r="P370" s="50"/>
      <c r="Q370" s="54"/>
      <c r="R370" s="55"/>
      <c r="S370" s="55"/>
      <c r="T370" s="55"/>
      <c r="U370" s="56"/>
      <c r="V370" s="55"/>
      <c r="W370" s="9"/>
      <c r="Y370" s="9"/>
      <c r="Z370" s="9"/>
      <c r="AA370" s="9"/>
      <c r="AC370" s="9"/>
      <c r="AD370" s="57"/>
      <c r="AE370" s="9"/>
      <c r="AF370" s="58"/>
      <c r="AG370" s="92" t="s">
        <v>562</v>
      </c>
      <c r="AH370" s="71"/>
      <c r="AI370" s="71"/>
    </row>
    <row r="371" spans="1:44" ht="14.9" customHeight="1">
      <c r="A371" s="1" t="s">
        <v>563</v>
      </c>
      <c r="B371" t="s">
        <v>423</v>
      </c>
      <c r="C371" s="8">
        <f>AJ371</f>
        <v>0.135227304190283</v>
      </c>
      <c r="D371" t="str">
        <f>AK371</f>
        <v>mAU (1 AU=1 pill)</v>
      </c>
      <c r="E371" t="s">
        <v>564</v>
      </c>
      <c r="F371" t="s">
        <v>565</v>
      </c>
      <c r="G371" t="s">
        <v>566</v>
      </c>
      <c r="H371" s="7">
        <v>1</v>
      </c>
      <c r="I371" s="6">
        <v>1</v>
      </c>
      <c r="J371" s="6">
        <f>H371/I371</f>
        <v>1</v>
      </c>
      <c r="K371" s="59">
        <v>0.40</v>
      </c>
      <c r="L371" s="60">
        <v>0.002</v>
      </c>
      <c r="M371" s="61">
        <v>2</v>
      </c>
      <c r="N371" s="52">
        <f>M371*2.68</f>
        <v>5.3600000000000003</v>
      </c>
      <c r="O371" s="62">
        <f>(L371*1000)/(N371+L371)</f>
        <v>0.37299515106303616</v>
      </c>
      <c r="P371" s="63">
        <v>0.39600000000000002</v>
      </c>
      <c r="Q371" s="61">
        <v>1</v>
      </c>
      <c r="R371" s="64">
        <f>Q371*P371</f>
        <v>0.39600000000000002</v>
      </c>
      <c r="S371" s="61">
        <v>2</v>
      </c>
      <c r="T371" s="65">
        <f>S371*2.68</f>
        <v>5.3600000000000003</v>
      </c>
      <c r="U371" s="56">
        <f>1000*(R371)*O371/((R371)+T371)</f>
        <v>25.661236939013605</v>
      </c>
      <c r="V371" s="66">
        <f>(R371+T371)/((S371*6.7)+(Q371))</f>
        <v>0.3997222222222222</v>
      </c>
      <c r="W371" s="67">
        <v>4</v>
      </c>
      <c r="X371" s="68">
        <v>8</v>
      </c>
      <c r="Y371" s="69">
        <f>(W371*8*V371)/X371</f>
        <v>1.5988888888888888</v>
      </c>
      <c r="Z371" s="70">
        <v>0</v>
      </c>
      <c r="AA371" s="71">
        <v>13</v>
      </c>
      <c r="AB371" s="68">
        <v>16</v>
      </c>
      <c r="AC371" s="68">
        <f>(Z371+(AA371/AB371))*2.7</f>
        <v>2.1937500000000001</v>
      </c>
      <c r="AD371" s="73">
        <f>Y371*U371/(Y371+AC371)</f>
        <v>10.818184335222639</v>
      </c>
      <c r="AE371" s="69">
        <f>(Y371+AC371)/(8*(W371/X371)+8*0.84375*(Z371+AA371/AB371))</f>
        <v>0.39988284825187626</v>
      </c>
      <c r="AF371" s="74">
        <f>(3.2/8)*AD371</f>
        <v>4.3272737340890561</v>
      </c>
      <c r="AG371" s="75" t="s">
        <v>564</v>
      </c>
      <c r="AH371" s="71">
        <v>8</v>
      </c>
      <c r="AI371" s="71">
        <v>16</v>
      </c>
      <c r="AJ371" s="2">
        <f>(AF371*(AH371/AI371)/16)*J371</f>
        <v>0.135227304190283</v>
      </c>
      <c r="AK371" t="s">
        <v>478</v>
      </c>
      <c r="AL371" s="2"/>
      <c r="AN371" s="12"/>
      <c r="AP371" s="2"/>
      <c r="AR371" s="2"/>
    </row>
    <row r="372" spans="3:37" ht="12.75">
      <c r="C372" s="8">
        <f>AJ372</f>
        <v>0.092830882352941152</v>
      </c>
      <c r="D372" t="str">
        <f>AK372</f>
        <v>mg</v>
      </c>
      <c r="E372" t="s">
        <v>382</v>
      </c>
      <c r="H372">
        <v>1</v>
      </c>
      <c r="I372">
        <v>1</v>
      </c>
      <c r="J372" s="6">
        <f>H372/I372</f>
        <v>1</v>
      </c>
      <c r="K372" s="6"/>
      <c r="L372" s="60">
        <v>1</v>
      </c>
      <c r="M372" s="61">
        <v>0</v>
      </c>
      <c r="N372" s="52">
        <f>M372*2.68</f>
        <v>0</v>
      </c>
      <c r="O372" s="62">
        <f>(L372*1000)/(N372+L372)</f>
        <v>1000</v>
      </c>
      <c r="P372" s="63">
        <v>0.40400000000000003</v>
      </c>
      <c r="Q372" s="61">
        <v>1</v>
      </c>
      <c r="R372" s="64">
        <f>Q372*P372</f>
        <v>0.40400000000000003</v>
      </c>
      <c r="S372" s="61">
        <v>0</v>
      </c>
      <c r="T372" s="65">
        <f>S372*2.68</f>
        <v>0</v>
      </c>
      <c r="U372" s="56">
        <f>1000*(R372)*O372/((R372)+T372)</f>
        <v>999999.99999999988</v>
      </c>
      <c r="V372" s="66">
        <f>(R372+T372)/((S372*6.7)+(Q372))</f>
        <v>0.40400000000000003</v>
      </c>
      <c r="W372" s="67">
        <v>0.125</v>
      </c>
      <c r="X372" s="68">
        <v>8</v>
      </c>
      <c r="Y372" s="69">
        <f>(W372/X372)*8*R372</f>
        <v>0.050500000000000003</v>
      </c>
      <c r="Z372" s="70">
        <v>2</v>
      </c>
      <c r="AA372" s="71">
        <v>8</v>
      </c>
      <c r="AB372" s="68">
        <v>16</v>
      </c>
      <c r="AC372" s="72">
        <f>(Z372+(AA372/AB372))*2.7</f>
        <v>6.75</v>
      </c>
      <c r="AD372" s="73">
        <f>Y372*U372/(Y372+AC372)</f>
        <v>7425.9245643702661</v>
      </c>
      <c r="AE372" s="69">
        <f>(Y372+AC372)/(8*(W372/X372)+8*0.84375*(Z372+AA372/AB372))</f>
        <v>0.4000294117647058</v>
      </c>
      <c r="AF372" s="74">
        <f>AD372*AE372</f>
        <v>2970.5882352941167</v>
      </c>
      <c r="AG372" t="s">
        <v>382</v>
      </c>
      <c r="AH372" s="71">
        <v>8</v>
      </c>
      <c r="AI372" s="71">
        <v>16</v>
      </c>
      <c r="AJ372" s="2">
        <f>(AF372*(AH372/AI372)/16)*J372/1000</f>
        <v>0.092830882352941152</v>
      </c>
      <c r="AK372" t="s">
        <v>267</v>
      </c>
    </row>
    <row r="373" spans="3:37" ht="12.75">
      <c r="C373" s="8">
        <f>AJ373</f>
        <v>0.15197926484448629</v>
      </c>
      <c r="D373" t="str">
        <f>AK373</f>
        <v>mg</v>
      </c>
      <c r="E373" t="s">
        <v>284</v>
      </c>
      <c r="H373">
        <v>1</v>
      </c>
      <c r="I373">
        <v>1</v>
      </c>
      <c r="J373" s="6">
        <f>H373/I373</f>
        <v>1</v>
      </c>
      <c r="K373" s="6"/>
      <c r="L373" s="60">
        <v>1</v>
      </c>
      <c r="M373" s="61">
        <v>0</v>
      </c>
      <c r="N373" s="52">
        <f>M373*2.68</f>
        <v>0</v>
      </c>
      <c r="O373" s="62">
        <f>(L373*1000)/(N373+L373)</f>
        <v>1000</v>
      </c>
      <c r="P373" s="63">
        <v>0.64500000000000002</v>
      </c>
      <c r="Q373" s="61">
        <v>1</v>
      </c>
      <c r="R373" s="64">
        <f>Q373*P373</f>
        <v>0.64500000000000002</v>
      </c>
      <c r="S373" s="61">
        <v>0</v>
      </c>
      <c r="T373" s="65">
        <f>S373*2.68</f>
        <v>0</v>
      </c>
      <c r="U373" s="56">
        <f>1000*(R373)*O373/((R373)+T373)</f>
        <v>1000000</v>
      </c>
      <c r="V373" s="66">
        <f>(R373+T373)/((S373*6.7)+(Q373))</f>
        <v>0.64500000000000002</v>
      </c>
      <c r="W373" s="67">
        <v>0.125</v>
      </c>
      <c r="X373" s="68">
        <v>8</v>
      </c>
      <c r="Y373" s="69">
        <f>(W373/X373)*8*R373</f>
        <v>0.080625000000000002</v>
      </c>
      <c r="Z373" s="70">
        <v>2</v>
      </c>
      <c r="AA373" s="71">
        <v>7</v>
      </c>
      <c r="AB373" s="68">
        <v>16</v>
      </c>
      <c r="AC373" s="72">
        <f>(Z373+(AA373/AB373))*2.7</f>
        <v>6.5812500000000007</v>
      </c>
      <c r="AD373" s="73">
        <f>Y373*U373/(Y373+AC373)</f>
        <v>12102.448634956372</v>
      </c>
      <c r="AE373" s="69">
        <f>(Y373+AC373)/(8*(W373/X373)+8*0.84375*(Z373+AA373/AB373))</f>
        <v>0.40184731385485389</v>
      </c>
      <c r="AF373" s="74">
        <f>AD373*AE373</f>
        <v>4863.3364750235614</v>
      </c>
      <c r="AG373" t="s">
        <v>284</v>
      </c>
      <c r="AH373" s="71">
        <v>8</v>
      </c>
      <c r="AI373" s="71">
        <v>16</v>
      </c>
      <c r="AJ373" s="2">
        <f>(AF373*(AH373/AI373)/16)*J373/1000</f>
        <v>0.15197926484448629</v>
      </c>
      <c r="AK373" t="s">
        <v>267</v>
      </c>
    </row>
    <row r="374" spans="3:37" ht="12.75">
      <c r="C374" s="8">
        <f>AJ374</f>
        <v>0.18351741716227693</v>
      </c>
      <c r="D374" t="str">
        <f>AK374</f>
        <v>mg</v>
      </c>
      <c r="E374" t="s">
        <v>306</v>
      </c>
      <c r="H374">
        <v>1</v>
      </c>
      <c r="I374">
        <v>1</v>
      </c>
      <c r="J374" s="6">
        <f>H374/I374</f>
        <v>1</v>
      </c>
      <c r="K374" s="6"/>
      <c r="L374" s="60">
        <v>1</v>
      </c>
      <c r="M374" s="61">
        <v>0</v>
      </c>
      <c r="N374" s="52">
        <f>M374*2.68</f>
        <v>0</v>
      </c>
      <c r="O374" s="62">
        <f>(L374*1000)/(N374+L374)</f>
        <v>1000</v>
      </c>
      <c r="P374" s="63">
        <v>0.432</v>
      </c>
      <c r="Q374" s="61">
        <v>1</v>
      </c>
      <c r="R374" s="64">
        <f>Q374*P374</f>
        <v>0.432</v>
      </c>
      <c r="S374" s="61">
        <v>0</v>
      </c>
      <c r="T374" s="65">
        <f>S374*2.68</f>
        <v>0</v>
      </c>
      <c r="U374" s="56">
        <f>1000*(R374)*O374/((R374)+T374)</f>
        <v>1000000</v>
      </c>
      <c r="V374" s="66">
        <f>(R374+T374)/((S374*6.7)+(Q374))</f>
        <v>0.432</v>
      </c>
      <c r="W374" s="67">
        <v>0.25</v>
      </c>
      <c r="X374" s="68">
        <v>8</v>
      </c>
      <c r="Y374" s="69">
        <f>(W374/X374)*8*R374</f>
        <v>0.108</v>
      </c>
      <c r="Z374" s="70">
        <v>2</v>
      </c>
      <c r="AA374" s="71">
        <v>11</v>
      </c>
      <c r="AB374" s="68">
        <v>16</v>
      </c>
      <c r="AC374" s="72">
        <f>(Z374+(AA374/AB374))*2.7</f>
        <v>7.2562500000000005</v>
      </c>
      <c r="AD374" s="73">
        <f>Y374*U374/(Y374+AC374)</f>
        <v>14665.444546287808</v>
      </c>
      <c r="AE374" s="69">
        <f>(Y374+AC374)/(8*(W374/X374)+8*0.84375*(Z374+AA374/AB374))</f>
        <v>0.40043500424808831</v>
      </c>
      <c r="AF374" s="74">
        <f>AD374*AE374</f>
        <v>5872.5573491928617</v>
      </c>
      <c r="AG374" t="s">
        <v>381</v>
      </c>
      <c r="AH374" s="71">
        <v>8</v>
      </c>
      <c r="AI374" s="71">
        <v>16</v>
      </c>
      <c r="AJ374" s="2">
        <f>(AF374*(AH374/AI374)/16)*J374/1000</f>
        <v>0.18351741716227693</v>
      </c>
      <c r="AK374" t="s">
        <v>267</v>
      </c>
    </row>
    <row r="375" spans="3:37" ht="12.75">
      <c r="C375" s="8">
        <f>AJ375</f>
        <v>0.058942225998300755</v>
      </c>
      <c r="D375" t="str">
        <f>AK375</f>
        <v>mg</v>
      </c>
      <c r="E375" t="s">
        <v>420</v>
      </c>
      <c r="H375">
        <v>1</v>
      </c>
      <c r="I375">
        <v>1</v>
      </c>
      <c r="J375" s="6">
        <f>H375/I375</f>
        <v>1</v>
      </c>
      <c r="K375" s="6"/>
      <c r="L375" s="60">
        <v>1</v>
      </c>
      <c r="M375" s="61">
        <v>0</v>
      </c>
      <c r="N375" s="52">
        <f>M375*2.68</f>
        <v>0</v>
      </c>
      <c r="O375" s="62">
        <f>(L375*1000)/(N375+L375)</f>
        <v>1000</v>
      </c>
      <c r="P375" s="63">
        <v>0.222</v>
      </c>
      <c r="Q375" s="61">
        <v>1</v>
      </c>
      <c r="R375" s="64">
        <f>Q375*P375</f>
        <v>0.222</v>
      </c>
      <c r="S375" s="61">
        <v>0</v>
      </c>
      <c r="T375" s="65">
        <f>S375*2.68</f>
        <v>0</v>
      </c>
      <c r="U375" s="56">
        <f>1000*(R375)*O375/((R375)+T375)</f>
        <v>1000000</v>
      </c>
      <c r="V375" s="66">
        <f>(R375+T375)/((S375*6.7)+(Q375))</f>
        <v>0.222</v>
      </c>
      <c r="W375" s="67">
        <v>0.25</v>
      </c>
      <c r="X375" s="68">
        <v>8</v>
      </c>
      <c r="Y375" s="69">
        <f>(W375/X375)*8*R375</f>
        <v>0.055500000000000001</v>
      </c>
      <c r="Z375" s="70">
        <v>2</v>
      </c>
      <c r="AA375" s="71">
        <v>11</v>
      </c>
      <c r="AB375" s="68">
        <v>16</v>
      </c>
      <c r="AC375" s="72">
        <f>(Z375+(AA375/AB375))*2.7</f>
        <v>7.2562500000000005</v>
      </c>
      <c r="AD375" s="73">
        <f>Y375*U375/(Y375+AC375)</f>
        <v>7590.5221048312642</v>
      </c>
      <c r="AE375" s="69">
        <f>(Y375+AC375)/(8*(W375/X375)+8*0.84375*(Z375+AA375/AB375))</f>
        <v>0.39758028887000846</v>
      </c>
      <c r="AF375" s="74">
        <f>AD375*AE375</f>
        <v>3017.8419711129986</v>
      </c>
      <c r="AG375" t="s">
        <v>420</v>
      </c>
      <c r="AH375" s="71">
        <v>5</v>
      </c>
      <c r="AI375" s="71">
        <v>16</v>
      </c>
      <c r="AJ375" s="2">
        <f>(AF375*(AH375/AI375)/16)*J375/1000</f>
        <v>0.058942225998300755</v>
      </c>
      <c r="AK375" t="s">
        <v>267</v>
      </c>
    </row>
    <row r="376" spans="3:37" ht="12.75">
      <c r="C376" s="8">
        <f>AJ376</f>
        <v>0.040356839422259976</v>
      </c>
      <c r="D376" t="str">
        <f>AK376</f>
        <v>mg</v>
      </c>
      <c r="E376" t="s">
        <v>285</v>
      </c>
      <c r="H376">
        <v>1</v>
      </c>
      <c r="I376">
        <v>1</v>
      </c>
      <c r="J376" s="6">
        <f>H376/I376</f>
        <v>1</v>
      </c>
      <c r="K376" s="6"/>
      <c r="L376" s="60">
        <v>1</v>
      </c>
      <c r="M376" s="61">
        <v>0</v>
      </c>
      <c r="N376" s="52">
        <f>M376*2.68</f>
        <v>0</v>
      </c>
      <c r="O376" s="62">
        <f>(L376*1000)/(N376+L376)</f>
        <v>1000</v>
      </c>
      <c r="P376" s="63">
        <v>0.152</v>
      </c>
      <c r="Q376" s="61">
        <v>1</v>
      </c>
      <c r="R376" s="64">
        <f>Q376*P376</f>
        <v>0.152</v>
      </c>
      <c r="S376" s="61">
        <v>0</v>
      </c>
      <c r="T376" s="65">
        <f>S376*2.68</f>
        <v>0</v>
      </c>
      <c r="U376" s="56">
        <f>1000*(R376)*O376/((R376)+T376)</f>
        <v>1000000</v>
      </c>
      <c r="V376" s="66">
        <f>(R376+T376)/((S376*6.7)+(Q376))</f>
        <v>0.152</v>
      </c>
      <c r="W376" s="67">
        <v>0.25</v>
      </c>
      <c r="X376" s="68">
        <v>8</v>
      </c>
      <c r="Y376" s="69">
        <f>(W376/X376)*8*R376</f>
        <v>0.037999999999999999</v>
      </c>
      <c r="Z376" s="70">
        <v>2</v>
      </c>
      <c r="AA376" s="71">
        <v>11</v>
      </c>
      <c r="AB376" s="68">
        <v>16</v>
      </c>
      <c r="AC376" s="72">
        <f>(Z376+(AA376/AB376))*2.7</f>
        <v>7.2562500000000005</v>
      </c>
      <c r="AD376" s="73">
        <f>Y376*U376/(Y376+AC376)</f>
        <v>5209.5828906330325</v>
      </c>
      <c r="AE376" s="69">
        <f>(Y376+AC376)/(8*(W376/X376)+8*0.84375*(Z376+AA376/AB376))</f>
        <v>0.39662871707731517</v>
      </c>
      <c r="AF376" s="74">
        <f>AD376*AE376</f>
        <v>2066.2701784197106</v>
      </c>
      <c r="AG376" t="s">
        <v>285</v>
      </c>
      <c r="AH376" s="71">
        <v>5</v>
      </c>
      <c r="AI376" s="71">
        <v>16</v>
      </c>
      <c r="AJ376" s="2">
        <f>(AF376*(AH376/AI376)/16)*J376/1000</f>
        <v>0.040356839422259976</v>
      </c>
      <c r="AK376" t="s">
        <v>267</v>
      </c>
    </row>
    <row r="377" spans="3:37" ht="12.75">
      <c r="C377" s="8">
        <f>AJ377</f>
        <v>0.063721325403568368</v>
      </c>
      <c r="D377" t="str">
        <f>AK377</f>
        <v>mg</v>
      </c>
      <c r="E377" t="s">
        <v>286</v>
      </c>
      <c r="H377">
        <v>1</v>
      </c>
      <c r="I377">
        <v>1</v>
      </c>
      <c r="J377" s="6">
        <f>H377/I377</f>
        <v>1</v>
      </c>
      <c r="K377" s="6"/>
      <c r="L377" s="60">
        <v>1</v>
      </c>
      <c r="M377" s="61">
        <v>0</v>
      </c>
      <c r="N377" s="52">
        <f>M377*2.68</f>
        <v>0</v>
      </c>
      <c r="O377" s="62">
        <f>(L377*1000)/(N377+L377)</f>
        <v>1000</v>
      </c>
      <c r="P377" s="63">
        <v>0.40</v>
      </c>
      <c r="Q377" s="61">
        <v>1</v>
      </c>
      <c r="R377" s="64">
        <f>Q377*P377</f>
        <v>0.40000000000000002</v>
      </c>
      <c r="S377" s="61">
        <v>0</v>
      </c>
      <c r="T377" s="65">
        <f>S377*2.68</f>
        <v>0</v>
      </c>
      <c r="U377" s="56">
        <f>1000*(R377)*O377/((R377)+T377)</f>
        <v>1000000</v>
      </c>
      <c r="V377" s="66">
        <f>(R377+T377)/((S377*6.7)+(Q377))</f>
        <v>0.40000000000000002</v>
      </c>
      <c r="W377" s="67">
        <v>0.25</v>
      </c>
      <c r="X377" s="68">
        <v>8</v>
      </c>
      <c r="Y377" s="69">
        <f>(W377/X377)*8*R377</f>
        <v>0.10000000000000001</v>
      </c>
      <c r="Z377" s="70">
        <v>2</v>
      </c>
      <c r="AA377" s="71">
        <v>11</v>
      </c>
      <c r="AB377" s="68">
        <v>16</v>
      </c>
      <c r="AC377" s="72">
        <f>(Z377+(AA377/AB377))*2.7</f>
        <v>7.2562500000000005</v>
      </c>
      <c r="AD377" s="73">
        <f>Y377*U377/(Y377+AC377)</f>
        <v>13593.882752761258</v>
      </c>
      <c r="AE377" s="69">
        <f>(Y377+AC377)/(8*(W377/X377)+8*0.84375*(Z377+AA377/AB377))</f>
        <v>0.39999999999999991</v>
      </c>
      <c r="AF377" s="74">
        <f>AD377*AE377</f>
        <v>5437.5531011045014</v>
      </c>
      <c r="AG377" t="s">
        <v>286</v>
      </c>
      <c r="AH377" s="71">
        <v>3</v>
      </c>
      <c r="AI377" s="71">
        <v>16</v>
      </c>
      <c r="AJ377" s="2">
        <f>(AF377*(AH377/AI377)/16)*J377/1000</f>
        <v>0.063721325403568368</v>
      </c>
      <c r="AK377" t="s">
        <v>267</v>
      </c>
    </row>
    <row r="378" spans="10:35" ht="12.75">
      <c r="J378" s="6"/>
      <c r="K378" s="6"/>
      <c r="L378" s="50"/>
      <c r="M378" s="51"/>
      <c r="N378" s="52"/>
      <c r="O378" s="53"/>
      <c r="P378" s="50"/>
      <c r="Q378" s="54"/>
      <c r="R378" s="55"/>
      <c r="S378" s="55"/>
      <c r="T378" s="55"/>
      <c r="U378" s="56"/>
      <c r="V378" s="55"/>
      <c r="W378" s="9"/>
      <c r="Y378" s="9"/>
      <c r="Z378" s="9"/>
      <c r="AA378" s="9"/>
      <c r="AC378" s="9"/>
      <c r="AD378" s="57"/>
      <c r="AE378" s="9"/>
      <c r="AF378" s="58"/>
      <c r="AH378" s="71"/>
      <c r="AI378" s="71"/>
    </row>
    <row r="379" spans="5:33" ht="12.75">
      <c r="E379" s="49" t="s">
        <v>567</v>
      </c>
      <c r="F379" s="49"/>
      <c r="L379" s="50"/>
      <c r="M379" s="51"/>
      <c r="N379" s="52"/>
      <c r="O379" s="53"/>
      <c r="P379" s="50"/>
      <c r="Q379" s="54"/>
      <c r="R379" s="55"/>
      <c r="S379" s="55"/>
      <c r="T379" s="55"/>
      <c r="U379" s="56"/>
      <c r="V379" s="55"/>
      <c r="W379" s="9"/>
      <c r="Y379" s="9"/>
      <c r="Z379" s="9"/>
      <c r="AA379" s="9"/>
      <c r="AC379" s="9"/>
      <c r="AD379" s="57"/>
      <c r="AE379" s="9"/>
      <c r="AF379" s="58"/>
      <c r="AG379" s="49" t="str">
        <f>E379</f>
        <v>CX - platinum, gadolinium, lutetium, 16 pills, 1 taken every tridiem</v>
      </c>
    </row>
    <row r="380" spans="5:33" ht="12.75">
      <c r="E380" s="92" t="s">
        <v>568</v>
      </c>
      <c r="L380" s="50"/>
      <c r="M380" s="51"/>
      <c r="N380" s="52"/>
      <c r="O380" s="53"/>
      <c r="P380" s="50"/>
      <c r="Q380" s="54"/>
      <c r="R380" s="55"/>
      <c r="S380" s="55"/>
      <c r="T380" s="55"/>
      <c r="U380" s="56"/>
      <c r="V380" s="55"/>
      <c r="W380" s="9"/>
      <c r="Y380" s="9"/>
      <c r="Z380" s="9"/>
      <c r="AA380" s="9"/>
      <c r="AC380" s="9"/>
      <c r="AD380" s="57"/>
      <c r="AE380" s="9"/>
      <c r="AF380" s="58"/>
      <c r="AG380" s="92" t="s">
        <v>568</v>
      </c>
    </row>
    <row r="381" spans="1:43" ht="14.9" customHeight="1">
      <c r="A381" s="1" t="s">
        <v>423</v>
      </c>
      <c r="C381" s="10">
        <f>AJ381</f>
        <v>153.47065951185732</v>
      </c>
      <c r="D381" t="str">
        <f>AK381</f>
        <v>µg</v>
      </c>
      <c r="E381" t="s">
        <v>424</v>
      </c>
      <c r="F381" t="s">
        <v>425</v>
      </c>
      <c r="G381" t="s">
        <v>426</v>
      </c>
      <c r="H381" s="7">
        <v>1</v>
      </c>
      <c r="I381" s="6">
        <v>1</v>
      </c>
      <c r="J381" s="6">
        <f>H381/I381</f>
        <v>1</v>
      </c>
      <c r="K381" s="59">
        <v>0.60499999999999998</v>
      </c>
      <c r="L381" s="75">
        <v>0.60499999999999998</v>
      </c>
      <c r="M381" s="78">
        <f>N381/2.68</f>
        <v>0.79104477611940294</v>
      </c>
      <c r="N381" s="67">
        <v>2.12</v>
      </c>
      <c r="O381" s="62">
        <f>(L381*1000)/(N381+L381)</f>
        <v>222.0183486238532</v>
      </c>
      <c r="P381" s="63">
        <v>0.40300000000000002</v>
      </c>
      <c r="Q381" s="61">
        <v>1</v>
      </c>
      <c r="R381" s="64">
        <f>Q381*P381</f>
        <v>0.40300000000000002</v>
      </c>
      <c r="S381" s="61">
        <v>0</v>
      </c>
      <c r="T381" s="65">
        <f>S381*2.68</f>
        <v>0</v>
      </c>
      <c r="U381" s="56">
        <f>1000*(R381)*O381/((R381)+T381)</f>
        <v>222018.34862385318</v>
      </c>
      <c r="V381" s="66">
        <f>(R381+T381)/((S381*6.7)+(Q381))</f>
        <v>0.40300000000000002</v>
      </c>
      <c r="W381" s="67">
        <v>0.50</v>
      </c>
      <c r="X381" s="68">
        <v>8</v>
      </c>
      <c r="Y381" s="69">
        <f>(W381*8*V381)/X381</f>
        <v>0.20150000000000001</v>
      </c>
      <c r="Z381" s="70">
        <v>2</v>
      </c>
      <c r="AA381" s="71">
        <v>10</v>
      </c>
      <c r="AB381" s="68">
        <v>16</v>
      </c>
      <c r="AC381" s="68">
        <f>(Z381+(AA381/AB381))*2.7</f>
        <v>7.0875000000000004</v>
      </c>
      <c r="AD381" s="73">
        <f>Y381*U381/(Y381+AC381)</f>
        <v>6137.5630741811519</v>
      </c>
      <c r="AE381" s="69">
        <f>(Y381+AC381)/(8*(W381/X381)+8*0.84375*(Z381+AA381/AB381))</f>
        <v>0.40008233276157801</v>
      </c>
      <c r="AF381" s="74">
        <f>AD381*AE381</f>
        <v>2455.5305521897171</v>
      </c>
      <c r="AG381" s="75" t="s">
        <v>424</v>
      </c>
      <c r="AH381" s="71">
        <v>16</v>
      </c>
      <c r="AI381" s="71">
        <v>16</v>
      </c>
      <c r="AJ381" s="2">
        <f>(AF381*(AH381/AI381)/16)*J381</f>
        <v>153.47065951185732</v>
      </c>
      <c r="AK381" t="s">
        <v>41</v>
      </c>
      <c r="AM381" s="77"/>
      <c r="AN381" s="77"/>
      <c r="AO381" s="77"/>
      <c r="AP381" s="77"/>
      <c r="AQ381" s="77"/>
    </row>
    <row r="382" spans="1:43" ht="14.9" customHeight="1">
      <c r="A382" s="1" t="s">
        <v>569</v>
      </c>
      <c r="B382" t="s">
        <v>423</v>
      </c>
      <c r="C382" s="8">
        <f>AJ382</f>
        <v>0.32796820292104922</v>
      </c>
      <c r="D382" t="str">
        <f>AK382</f>
        <v>µg</v>
      </c>
      <c r="E382" t="s">
        <v>570</v>
      </c>
      <c r="F382" t="s">
        <v>571</v>
      </c>
      <c r="G382" t="s">
        <v>572</v>
      </c>
      <c r="H382" s="7">
        <v>1</v>
      </c>
      <c r="I382" s="6">
        <v>1</v>
      </c>
      <c r="J382" s="6">
        <f>H382/I382</f>
        <v>1</v>
      </c>
      <c r="K382" s="59">
        <v>0.50</v>
      </c>
      <c r="L382" s="88">
        <v>0.0012900000000000001</v>
      </c>
      <c r="M382" s="61">
        <v>5</v>
      </c>
      <c r="N382" s="52">
        <f>M382*2.68</f>
        <v>13.4</v>
      </c>
      <c r="O382" s="62">
        <f>(L382*1000)/(N382+L382)</f>
        <v>0.096259389954250679</v>
      </c>
      <c r="P382" s="63">
        <v>0.45400000000000001</v>
      </c>
      <c r="Q382" s="61">
        <v>1</v>
      </c>
      <c r="R382" s="64">
        <f>Q382*P382</f>
        <v>0.45400000000000001</v>
      </c>
      <c r="S382" s="61">
        <v>0</v>
      </c>
      <c r="T382" s="65">
        <f>S382*2.68</f>
        <v>0</v>
      </c>
      <c r="U382" s="56">
        <f>1000*(R382)*O382/((R382)+T382)</f>
        <v>96.259389954250679</v>
      </c>
      <c r="V382" s="66">
        <f>(R382+T382)/((S382*6.7)+(Q382))</f>
        <v>0.45400000000000001</v>
      </c>
      <c r="W382" s="67">
        <v>2</v>
      </c>
      <c r="X382" s="68">
        <v>8</v>
      </c>
      <c r="Y382" s="69">
        <f>(W382*8*V382)/X382</f>
        <v>0.90800000000000003</v>
      </c>
      <c r="Z382" s="70">
        <v>0</v>
      </c>
      <c r="AA382" s="71">
        <v>15</v>
      </c>
      <c r="AB382" s="68">
        <v>16</v>
      </c>
      <c r="AC382" s="68">
        <f>(Z382+(AA382/AB382))*2.7</f>
        <v>2.53125</v>
      </c>
      <c r="AD382" s="73">
        <f>Y382*U382/(Y382+AC382)</f>
        <v>25.413542510273931</v>
      </c>
      <c r="AE382" s="69">
        <f>(Y382+AC382)/(8*(W382/X382)+8*0.84375*(Z382+AA382/AB382))</f>
        <v>0.41296810506566606</v>
      </c>
      <c r="AF382" s="74">
        <f>AD382*AE382</f>
        <v>10.494982493473575</v>
      </c>
      <c r="AG382" s="75" t="s">
        <v>570</v>
      </c>
      <c r="AH382" s="71">
        <v>8</v>
      </c>
      <c r="AI382" s="71">
        <v>16</v>
      </c>
      <c r="AJ382" s="2">
        <f>(AF382*(AH382/AI382)/16)*J382</f>
        <v>0.32796820292104922</v>
      </c>
      <c r="AK382" t="s">
        <v>41</v>
      </c>
      <c r="AM382" s="77"/>
      <c r="AO382" s="77"/>
      <c r="AP382" s="77"/>
      <c r="AQ382" s="77"/>
    </row>
    <row r="383" spans="1:43" ht="14.9" customHeight="1">
      <c r="A383" s="1" t="s">
        <v>573</v>
      </c>
      <c r="B383" t="s">
        <v>423</v>
      </c>
      <c r="C383" s="10">
        <f>AJ383</f>
        <v>35.401464853350966</v>
      </c>
      <c r="D383" t="str">
        <f>AK383</f>
        <v>ng</v>
      </c>
      <c r="E383" t="s">
        <v>574</v>
      </c>
      <c r="F383" t="s">
        <v>575</v>
      </c>
      <c r="G383" t="s">
        <v>576</v>
      </c>
      <c r="H383" s="7">
        <v>1</v>
      </c>
      <c r="I383" s="6">
        <v>1</v>
      </c>
      <c r="J383" s="6">
        <f>H383/I383</f>
        <v>1</v>
      </c>
      <c r="K383" s="59">
        <v>0.50</v>
      </c>
      <c r="L383" s="60">
        <v>0.0090000000000000011</v>
      </c>
      <c r="M383" s="61">
        <v>10</v>
      </c>
      <c r="N383" s="52">
        <f>M383*2.68</f>
        <v>26.800000000000001</v>
      </c>
      <c r="O383" s="62">
        <f>(L383*1000)/(N383+L383)</f>
        <v>0.33570815770823237</v>
      </c>
      <c r="P383" s="63">
        <v>0.45</v>
      </c>
      <c r="Q383" s="61">
        <v>1</v>
      </c>
      <c r="R383" s="64">
        <f>Q383*P383</f>
        <v>0.45000000000000001</v>
      </c>
      <c r="S383" s="61">
        <v>4</v>
      </c>
      <c r="T383" s="65">
        <f>S383*2.68</f>
        <v>10.720000000000001</v>
      </c>
      <c r="U383" s="56">
        <f>1000*(R383)*O383/((R383)+T383)</f>
        <v>13.524500534351349</v>
      </c>
      <c r="V383" s="66">
        <f>(R383+T383)/((S383*6.7)+(Q383))</f>
        <v>0.40179856115107915</v>
      </c>
      <c r="W383" s="67">
        <v>2</v>
      </c>
      <c r="X383" s="68">
        <v>8</v>
      </c>
      <c r="Y383" s="69">
        <f>(W383*8*V383)/X383</f>
        <v>0.8035971223021583</v>
      </c>
      <c r="Z383" s="70">
        <v>1</v>
      </c>
      <c r="AA383" s="71">
        <v>2</v>
      </c>
      <c r="AB383" s="68">
        <v>16</v>
      </c>
      <c r="AC383" s="68">
        <f>(Z383+(AA383/AB383))*2.7</f>
        <v>3.0375000000000001</v>
      </c>
      <c r="AD383" s="73">
        <f>Y383*U383/(Y383+AC383)</f>
        <v>2.8294649585597749</v>
      </c>
      <c r="AE383" s="69">
        <f>(Y383+AC383)/(8*(W383/X383)+8*0.84375*(Z383+AA383/AB383))</f>
        <v>0.4003749443441989</v>
      </c>
      <c r="AF383" s="74">
        <f>AD383*AE383</f>
        <v>1.1328468753072309</v>
      </c>
      <c r="AG383" s="75" t="s">
        <v>574</v>
      </c>
      <c r="AH383" s="71">
        <v>8</v>
      </c>
      <c r="AI383" s="71">
        <v>16</v>
      </c>
      <c r="AJ383" s="2">
        <f>(AF383*(AH383/AI383)/16)*J383*1000</f>
        <v>35.401464853350966</v>
      </c>
      <c r="AK383" t="s">
        <v>176</v>
      </c>
      <c r="AM383" s="77"/>
      <c r="AN383" s="77"/>
      <c r="AO383" s="77"/>
      <c r="AP383" s="77"/>
      <c r="AQ383" s="77"/>
    </row>
    <row r="384" spans="3:37" ht="12.75">
      <c r="C384" s="8">
        <f>AJ384</f>
        <v>0.63897763578274747</v>
      </c>
      <c r="D384" t="str">
        <f>AK384</f>
        <v>mg</v>
      </c>
      <c r="E384" t="s">
        <v>286</v>
      </c>
      <c r="H384">
        <v>1</v>
      </c>
      <c r="I384">
        <v>1</v>
      </c>
      <c r="J384" s="6">
        <f>H384/I384</f>
        <v>1</v>
      </c>
      <c r="K384" s="6"/>
      <c r="L384" s="60">
        <v>1</v>
      </c>
      <c r="M384" s="61">
        <v>0</v>
      </c>
      <c r="N384" s="52">
        <f>M384*2.68</f>
        <v>0</v>
      </c>
      <c r="O384" s="62">
        <f>(L384*1000)/(N384+L384)</f>
        <v>1000</v>
      </c>
      <c r="P384" s="63">
        <v>0.40</v>
      </c>
      <c r="Q384" s="61">
        <v>1</v>
      </c>
      <c r="R384" s="64">
        <f>Q384*P384</f>
        <v>0.40000000000000002</v>
      </c>
      <c r="S384" s="61">
        <v>0</v>
      </c>
      <c r="T384" s="65">
        <f>S384*2.68</f>
        <v>0</v>
      </c>
      <c r="U384" s="56">
        <f>1000*(R384)*O384/((R384)+T384)</f>
        <v>1000000</v>
      </c>
      <c r="V384" s="66">
        <f>(R384+T384)/((S384*6.7)+(Q384))</f>
        <v>0.40000000000000002</v>
      </c>
      <c r="W384" s="67">
        <v>1</v>
      </c>
      <c r="X384" s="68">
        <v>8</v>
      </c>
      <c r="Y384" s="69">
        <f>(W384/X384)*8*R384</f>
        <v>0.40000000000000002</v>
      </c>
      <c r="Z384" s="70">
        <v>2</v>
      </c>
      <c r="AA384" s="71">
        <v>12</v>
      </c>
      <c r="AB384" s="68">
        <v>16</v>
      </c>
      <c r="AC384" s="72">
        <f>(Z384+(AA384/AB384))*2.7</f>
        <v>7.4250000000000007</v>
      </c>
      <c r="AD384" s="73">
        <f>Y384*U384/(Y384+AC384)</f>
        <v>51118.210862619802</v>
      </c>
      <c r="AE384" s="69">
        <f>(Y384+AC384)/(8*(W384/X384)+8*0.84375*(Z384+AA384/AB384))</f>
        <v>0.39999999999999997</v>
      </c>
      <c r="AF384" s="74">
        <f>AD384*AE384</f>
        <v>20447.284345047919</v>
      </c>
      <c r="AG384" t="s">
        <v>286</v>
      </c>
      <c r="AH384" s="71">
        <v>8</v>
      </c>
      <c r="AI384" s="71">
        <v>16</v>
      </c>
      <c r="AJ384" s="2">
        <f>(AF384*(AH384/AI384)/16)*J384/1000</f>
        <v>0.63897763578274747</v>
      </c>
      <c r="AK384" t="s">
        <v>267</v>
      </c>
    </row>
    <row r="385" spans="5:33" ht="12.75">
      <c r="E385" s="92" t="s">
        <v>577</v>
      </c>
      <c r="L385" s="50"/>
      <c r="M385" s="51"/>
      <c r="N385" s="52"/>
      <c r="O385" s="53"/>
      <c r="P385" s="50"/>
      <c r="Q385" s="54"/>
      <c r="R385" s="55"/>
      <c r="S385" s="55"/>
      <c r="T385" s="55"/>
      <c r="U385" s="56"/>
      <c r="V385" s="55"/>
      <c r="W385" s="9"/>
      <c r="Y385" s="9"/>
      <c r="Z385" s="9"/>
      <c r="AA385" s="9"/>
      <c r="AC385" s="9"/>
      <c r="AD385" s="57"/>
      <c r="AE385" s="9"/>
      <c r="AF385" s="58"/>
      <c r="AG385" s="92" t="s">
        <v>577</v>
      </c>
    </row>
    <row r="386" spans="1:37" ht="12.75">
      <c r="A386" s="1" t="s">
        <v>578</v>
      </c>
      <c r="B386" t="s">
        <v>423</v>
      </c>
      <c r="C386" s="10">
        <f>AJ386</f>
        <v>59.8828125</v>
      </c>
      <c r="D386" t="str">
        <f>AK386</f>
        <v>AU (1AU~1mg carrot powder)</v>
      </c>
      <c r="E386" t="s">
        <v>579</v>
      </c>
      <c r="F386" t="s">
        <v>580</v>
      </c>
      <c r="G386" t="s">
        <v>581</v>
      </c>
      <c r="H386" s="6">
        <v>1</v>
      </c>
      <c r="I386" s="6">
        <v>1</v>
      </c>
      <c r="J386" s="6">
        <f>H386/I386</f>
        <v>1</v>
      </c>
      <c r="K386" s="59">
        <v>0.36499999999999999</v>
      </c>
      <c r="L386" s="75">
        <v>1</v>
      </c>
      <c r="M386" s="61">
        <v>0</v>
      </c>
      <c r="N386" s="52">
        <f>M386*2.68</f>
        <v>0</v>
      </c>
      <c r="O386" s="62">
        <f>(L386*1000)/(N386+L386)</f>
        <v>1000</v>
      </c>
      <c r="P386" s="63">
        <v>0.36499999999999999</v>
      </c>
      <c r="Q386" s="61">
        <v>1</v>
      </c>
      <c r="R386" s="64">
        <f>Q386*P386</f>
        <v>0.36499999999999999</v>
      </c>
      <c r="S386" s="61">
        <v>0</v>
      </c>
      <c r="T386" s="65">
        <f>S386*2.68</f>
        <v>0</v>
      </c>
      <c r="U386" s="56">
        <f>1000*(R386)*O386/((R386)+T386)</f>
        <v>1000000</v>
      </c>
      <c r="V386" s="66">
        <f>(R386+T386)/((S386*6.7)+(Q386))</f>
        <v>0.36499999999999999</v>
      </c>
      <c r="W386" s="67">
        <v>1</v>
      </c>
      <c r="X386" s="68">
        <v>8</v>
      </c>
      <c r="Y386" s="69">
        <f>(W386*8*V386)/X386</f>
        <v>0.36499999999999999</v>
      </c>
      <c r="Z386" s="70">
        <v>0</v>
      </c>
      <c r="AA386" s="71">
        <v>0</v>
      </c>
      <c r="AB386" s="68">
        <v>16</v>
      </c>
      <c r="AC386" s="79">
        <f>(Z386+(AA386/AB386))*2.7</f>
        <v>0</v>
      </c>
      <c r="AD386" s="73">
        <f>Y386*U386/(Y386+AC386)</f>
        <v>1000000</v>
      </c>
      <c r="AE386" s="69">
        <f>(Y386+AC386)/(8*(W386/X386)+8*0.84375*(Z386+AA386/AB386))</f>
        <v>0.36499999999999999</v>
      </c>
      <c r="AF386" s="74">
        <f>AD386*AE386</f>
        <v>365000</v>
      </c>
      <c r="AG386" t="s">
        <v>579</v>
      </c>
      <c r="AH386" s="71">
        <v>42</v>
      </c>
      <c r="AI386" s="71">
        <v>16</v>
      </c>
      <c r="AJ386" s="2">
        <f>(AF386*(AH386/AI386)/16)*J386*0.001</f>
        <v>59.8828125</v>
      </c>
      <c r="AK386" t="s">
        <v>582</v>
      </c>
    </row>
    <row r="387" spans="3:37" ht="12.75">
      <c r="C387" s="82">
        <f>AJ387</f>
        <v>4.0603015075376883</v>
      </c>
      <c r="D387" t="str">
        <f>AK387</f>
        <v>mg</v>
      </c>
      <c r="E387" t="s">
        <v>382</v>
      </c>
      <c r="H387">
        <v>1</v>
      </c>
      <c r="I387">
        <v>1</v>
      </c>
      <c r="J387" s="6">
        <f>H387/I387</f>
        <v>1</v>
      </c>
      <c r="K387" s="6"/>
      <c r="L387" s="60">
        <v>1</v>
      </c>
      <c r="M387" s="61">
        <v>0</v>
      </c>
      <c r="N387" s="52">
        <f>M387*2.68</f>
        <v>0</v>
      </c>
      <c r="O387" s="62">
        <f>(L387*1000)/(N387+L387)</f>
        <v>1000</v>
      </c>
      <c r="P387" s="63">
        <v>0.40400000000000003</v>
      </c>
      <c r="Q387" s="61">
        <v>1</v>
      </c>
      <c r="R387" s="64">
        <f>Q387*P387</f>
        <v>0.40400000000000003</v>
      </c>
      <c r="S387" s="61">
        <v>0</v>
      </c>
      <c r="T387" s="65">
        <f>S387*2.68</f>
        <v>0</v>
      </c>
      <c r="U387" s="56">
        <f>1000*(R387)*O387/((R387)+T387)</f>
        <v>999999.99999999988</v>
      </c>
      <c r="V387" s="66">
        <f>(R387+T387)/((S387*6.7)+(Q387))</f>
        <v>0.40400000000000003</v>
      </c>
      <c r="W387" s="67">
        <v>2</v>
      </c>
      <c r="X387" s="68">
        <v>8</v>
      </c>
      <c r="Y387" s="69">
        <f>(W387/X387)*8*R387</f>
        <v>0.80800000000000005</v>
      </c>
      <c r="Z387" s="70">
        <v>0</v>
      </c>
      <c r="AA387" s="71">
        <v>10</v>
      </c>
      <c r="AB387" s="68">
        <v>16</v>
      </c>
      <c r="AC387" s="72">
        <f>(Z387+(AA387/AB387))*2.7</f>
        <v>1.6875</v>
      </c>
      <c r="AD387" s="73">
        <f>Y387*U387/(Y387+AC387)</f>
        <v>323782.80905630137</v>
      </c>
      <c r="AE387" s="69">
        <f>(Y387+AC387)/(8*(W387/X387)+8*0.84375*(Z387+AA387/AB387))</f>
        <v>0.40128643216080395</v>
      </c>
      <c r="AF387" s="74">
        <f>AD387*AE387</f>
        <v>129929.64824120601</v>
      </c>
      <c r="AG387" t="s">
        <v>382</v>
      </c>
      <c r="AH387" s="71">
        <v>8</v>
      </c>
      <c r="AI387" s="71">
        <v>16</v>
      </c>
      <c r="AJ387" s="2">
        <f>(AF387*(AH387/AI387)/16)*J387/1000</f>
        <v>4.0603015075376883</v>
      </c>
      <c r="AK387" t="s">
        <v>267</v>
      </c>
    </row>
    <row r="388" spans="3:37" ht="12.75">
      <c r="C388" s="82">
        <f>AJ388</f>
        <v>8.9361702127659566</v>
      </c>
      <c r="D388" t="str">
        <f>AK388</f>
        <v>mg</v>
      </c>
      <c r="E388" t="s">
        <v>284</v>
      </c>
      <c r="H388">
        <v>1</v>
      </c>
      <c r="I388">
        <v>1</v>
      </c>
      <c r="J388" s="6">
        <f>H388/I388</f>
        <v>1</v>
      </c>
      <c r="K388" s="6"/>
      <c r="L388" s="60">
        <v>1</v>
      </c>
      <c r="M388" s="61">
        <v>0</v>
      </c>
      <c r="N388" s="52">
        <f>M388*2.68</f>
        <v>0</v>
      </c>
      <c r="O388" s="62">
        <f>(L388*1000)/(N388+L388)</f>
        <v>1000</v>
      </c>
      <c r="P388" s="63">
        <v>0.64500000000000002</v>
      </c>
      <c r="Q388" s="61">
        <v>1</v>
      </c>
      <c r="R388" s="64">
        <f>Q388*P388</f>
        <v>0.64500000000000002</v>
      </c>
      <c r="S388" s="61">
        <v>0</v>
      </c>
      <c r="T388" s="65">
        <f>S388*2.68</f>
        <v>0</v>
      </c>
      <c r="U388" s="56">
        <f>1000*(R388)*O388/((R388)+T388)</f>
        <v>1000000</v>
      </c>
      <c r="V388" s="66">
        <f>(R388+T388)/((S388*6.7)+(Q388))</f>
        <v>0.64500000000000002</v>
      </c>
      <c r="W388" s="67">
        <v>3.36</v>
      </c>
      <c r="X388" s="68">
        <v>8</v>
      </c>
      <c r="Y388" s="69">
        <f>(W388/X388)*8*R388</f>
        <v>2.1671999999999998</v>
      </c>
      <c r="Z388" s="70">
        <v>0</v>
      </c>
      <c r="AA388" s="71">
        <v>10</v>
      </c>
      <c r="AB388" s="68">
        <v>16</v>
      </c>
      <c r="AC388" s="72">
        <f>(Z388+(AA388/AB388))*2.7</f>
        <v>1.6875</v>
      </c>
      <c r="AD388" s="73">
        <f>Y388*U388/(Y388+AC388)</f>
        <v>562222.74106934399</v>
      </c>
      <c r="AE388" s="69">
        <f>(Y388+AC388)/(8*(W388/X388)+8*0.84375*(Z388+AA388/AB388))</f>
        <v>0.50861949529935668</v>
      </c>
      <c r="AF388" s="74">
        <f>AD388*AE388</f>
        <v>285957.44680851063</v>
      </c>
      <c r="AG388" t="s">
        <v>284</v>
      </c>
      <c r="AH388" s="71">
        <v>8</v>
      </c>
      <c r="AI388" s="71">
        <v>16</v>
      </c>
      <c r="AJ388" s="2">
        <f>(AF388*(AH388/AI388)/16)*J388/1000</f>
        <v>8.9361702127659566</v>
      </c>
      <c r="AK388" t="s">
        <v>267</v>
      </c>
    </row>
    <row r="389" spans="3:37" ht="12.75">
      <c r="C389" s="82">
        <f>AJ389</f>
        <v>4.6820205148054965</v>
      </c>
      <c r="D389" t="str">
        <f>AK389</f>
        <v>mg</v>
      </c>
      <c r="E389" t="s">
        <v>306</v>
      </c>
      <c r="H389">
        <v>1</v>
      </c>
      <c r="I389">
        <v>1</v>
      </c>
      <c r="J389" s="6">
        <f>H389/I389</f>
        <v>1</v>
      </c>
      <c r="K389" s="6"/>
      <c r="L389" s="60">
        <v>1</v>
      </c>
      <c r="M389" s="61">
        <v>0</v>
      </c>
      <c r="N389" s="52">
        <f>M389*2.68</f>
        <v>0</v>
      </c>
      <c r="O389" s="62">
        <f>(L389*1000)/(N389+L389)</f>
        <v>1000</v>
      </c>
      <c r="P389" s="63">
        <v>0.432</v>
      </c>
      <c r="Q389" s="61">
        <v>1</v>
      </c>
      <c r="R389" s="64">
        <f>Q389*P389</f>
        <v>0.432</v>
      </c>
      <c r="S389" s="61">
        <v>0</v>
      </c>
      <c r="T389" s="65">
        <f>S389*2.68</f>
        <v>0</v>
      </c>
      <c r="U389" s="56">
        <f>1000*(R389)*O389/((R389)+T389)</f>
        <v>1000000</v>
      </c>
      <c r="V389" s="66">
        <f>(R389+T389)/((S389*6.7)+(Q389))</f>
        <v>0.432</v>
      </c>
      <c r="W389" s="67">
        <v>1.6800000000000002</v>
      </c>
      <c r="X389" s="68">
        <v>8</v>
      </c>
      <c r="Y389" s="69">
        <f>(W389/X389)*8*R389</f>
        <v>0.72576000000000007</v>
      </c>
      <c r="Z389" s="70">
        <v>0</v>
      </c>
      <c r="AA389" s="102">
        <v>7.50</v>
      </c>
      <c r="AB389" s="68">
        <v>16</v>
      </c>
      <c r="AC389" s="72">
        <f>(Z389+(AA389/AB389))*2.7</f>
        <v>1.265625</v>
      </c>
      <c r="AD389" s="73">
        <f>Y389*U389/(Y389+AC389)</f>
        <v>364449.86780557252</v>
      </c>
      <c r="AE389" s="69">
        <f>(Y389+AC389)/(8*(W389/X389)+8*0.84375*(Z389+AA389/AB389))</f>
        <v>0.41109812270176116</v>
      </c>
      <c r="AF389" s="74">
        <f>AD389*AE389</f>
        <v>149824.65647377589</v>
      </c>
      <c r="AG389" t="s">
        <v>306</v>
      </c>
      <c r="AH389" s="71">
        <v>8</v>
      </c>
      <c r="AI389" s="71">
        <v>16</v>
      </c>
      <c r="AJ389" s="2">
        <f>(AF389*(AH389/AI389)/16)*J389/1000</f>
        <v>4.6820205148054965</v>
      </c>
      <c r="AK389" t="s">
        <v>267</v>
      </c>
    </row>
    <row r="390" spans="3:37" ht="12.75">
      <c r="C390" s="82">
        <f>AJ390</f>
        <v>3.3764258555133084</v>
      </c>
      <c r="D390" t="str">
        <f>AK390</f>
        <v>mg</v>
      </c>
      <c r="E390" t="s">
        <v>420</v>
      </c>
      <c r="H390">
        <v>1</v>
      </c>
      <c r="I390">
        <v>1</v>
      </c>
      <c r="J390" s="6">
        <f>H390/I390</f>
        <v>1</v>
      </c>
      <c r="K390" s="6"/>
      <c r="L390" s="60">
        <v>1</v>
      </c>
      <c r="M390" s="61">
        <v>0</v>
      </c>
      <c r="N390" s="52">
        <f>M390*2.68</f>
        <v>0</v>
      </c>
      <c r="O390" s="62">
        <f>(L390*1000)/(N390+L390)</f>
        <v>1000</v>
      </c>
      <c r="P390" s="63">
        <v>0.222</v>
      </c>
      <c r="Q390" s="61">
        <v>1</v>
      </c>
      <c r="R390" s="64">
        <f>Q390*P390</f>
        <v>0.222</v>
      </c>
      <c r="S390" s="61">
        <v>0</v>
      </c>
      <c r="T390" s="65">
        <f>S390*2.68</f>
        <v>0</v>
      </c>
      <c r="U390" s="56">
        <f>1000*(R390)*O390/((R390)+T390)</f>
        <v>1000000</v>
      </c>
      <c r="V390" s="66">
        <f>(R390+T390)/((S390*6.7)+(Q390))</f>
        <v>0.222</v>
      </c>
      <c r="W390" s="67">
        <v>2</v>
      </c>
      <c r="X390" s="68">
        <v>8</v>
      </c>
      <c r="Y390" s="69">
        <f>(W390/X390)*8*R390</f>
        <v>0.44400000000000001</v>
      </c>
      <c r="Z390" s="70">
        <v>0</v>
      </c>
      <c r="AA390" s="71">
        <v>5</v>
      </c>
      <c r="AB390" s="68">
        <v>16</v>
      </c>
      <c r="AC390" s="72">
        <f>(Z390+(AA390/AB390))*2.7</f>
        <v>0.84375</v>
      </c>
      <c r="AD390" s="73">
        <f>Y390*U390/(Y390+AC390)</f>
        <v>344787.41991846246</v>
      </c>
      <c r="AE390" s="69">
        <f>(Y390+AC390)/(8*(W390/X390)+8*0.84375*(Z390+AA390/AB390))</f>
        <v>0.31336882129277566</v>
      </c>
      <c r="AF390" s="74">
        <f>AD390*AE390</f>
        <v>108045.62737642587</v>
      </c>
      <c r="AG390" t="s">
        <v>420</v>
      </c>
      <c r="AH390" s="71">
        <v>8</v>
      </c>
      <c r="AI390" s="71">
        <v>16</v>
      </c>
      <c r="AJ390" s="2">
        <f>(AF390*(AH390/AI390)/16)*J390/1000</f>
        <v>3.3764258555133084</v>
      </c>
      <c r="AK390" t="s">
        <v>267</v>
      </c>
    </row>
    <row r="391" spans="3:37" ht="12.75">
      <c r="C391" s="82">
        <f>AJ391</f>
        <v>1.8949243098842379</v>
      </c>
      <c r="D391" t="str">
        <f>AK391</f>
        <v>mg</v>
      </c>
      <c r="E391" t="s">
        <v>285</v>
      </c>
      <c r="H391">
        <v>1</v>
      </c>
      <c r="I391">
        <v>1</v>
      </c>
      <c r="J391" s="6">
        <f>H391/I391</f>
        <v>1</v>
      </c>
      <c r="K391" s="6"/>
      <c r="L391" s="60">
        <v>1</v>
      </c>
      <c r="M391" s="61">
        <v>0</v>
      </c>
      <c r="N391" s="52">
        <f>M391*2.68</f>
        <v>0</v>
      </c>
      <c r="O391" s="62">
        <f>(L391*1000)/(N391+L391)</f>
        <v>1000</v>
      </c>
      <c r="P391" s="63">
        <v>0.152</v>
      </c>
      <c r="Q391" s="61">
        <v>1</v>
      </c>
      <c r="R391" s="64">
        <f>Q391*P391</f>
        <v>0.152</v>
      </c>
      <c r="S391" s="61">
        <v>0</v>
      </c>
      <c r="T391" s="65">
        <f>S391*2.68</f>
        <v>0</v>
      </c>
      <c r="U391" s="56">
        <f>1000*(R391)*O391/((R391)+T391)</f>
        <v>1000000</v>
      </c>
      <c r="V391" s="66">
        <f>(R391+T391)/((S391*6.7)+(Q391))</f>
        <v>0.152</v>
      </c>
      <c r="W391" s="67">
        <v>6.72</v>
      </c>
      <c r="X391" s="68">
        <v>8</v>
      </c>
      <c r="Y391" s="69">
        <f>(W391/X391)*8*R391</f>
        <v>1.0214399999999999</v>
      </c>
      <c r="Z391" s="70">
        <v>1</v>
      </c>
      <c r="AA391" s="71">
        <v>8</v>
      </c>
      <c r="AB391" s="68">
        <v>16</v>
      </c>
      <c r="AC391" s="72">
        <f>(Z391+(AA391/AB391))*2.7</f>
        <v>4.0500000000000007</v>
      </c>
      <c r="AD391" s="73">
        <f>Y391*U391/(Y391+AC391)</f>
        <v>201410.25034309775</v>
      </c>
      <c r="AE391" s="69">
        <f>(Y391+AC391)/(8*(W391/X391)+8*0.84375*(Z391+AA391/AB391))</f>
        <v>0.30106500445235973</v>
      </c>
      <c r="AF391" s="74">
        <f>AD391*AE391</f>
        <v>60637.57791629561</v>
      </c>
      <c r="AG391" t="s">
        <v>285</v>
      </c>
      <c r="AH391" s="71">
        <v>8</v>
      </c>
      <c r="AI391" s="71">
        <v>16</v>
      </c>
      <c r="AJ391" s="2">
        <f>(AF391*(AH391/AI391)/16)*J391/1000</f>
        <v>1.8949243098842379</v>
      </c>
      <c r="AK391" t="s">
        <v>267</v>
      </c>
    </row>
    <row r="392" spans="3:38" ht="12.75">
      <c r="C392" s="8">
        <f>AJ392</f>
        <v>0.36866359447004599</v>
      </c>
      <c r="D392" t="str">
        <f>AK392</f>
        <v>mg</v>
      </c>
      <c r="E392" t="s">
        <v>286</v>
      </c>
      <c r="H392">
        <v>1</v>
      </c>
      <c r="I392">
        <v>1</v>
      </c>
      <c r="J392" s="6">
        <f>H392/I392</f>
        <v>1</v>
      </c>
      <c r="K392" s="6"/>
      <c r="L392" s="60">
        <v>1</v>
      </c>
      <c r="M392" s="61">
        <v>0</v>
      </c>
      <c r="N392" s="52">
        <f>M392*2.68</f>
        <v>0</v>
      </c>
      <c r="O392" s="62">
        <f>(L392*1000)/(N392+L392)</f>
        <v>1000</v>
      </c>
      <c r="P392" s="63">
        <v>0.40</v>
      </c>
      <c r="Q392" s="61">
        <v>1</v>
      </c>
      <c r="R392" s="64">
        <f>Q392*P392</f>
        <v>0.40000000000000002</v>
      </c>
      <c r="S392" s="61">
        <v>0</v>
      </c>
      <c r="T392" s="65">
        <f>S392*2.68</f>
        <v>0</v>
      </c>
      <c r="U392" s="56">
        <f>1000*(R392)*O392/((R392)+T392)</f>
        <v>1000000</v>
      </c>
      <c r="V392" s="66">
        <f>(R392+T392)/((S392*6.7)+(Q392))</f>
        <v>0.40000000000000002</v>
      </c>
      <c r="W392" s="67">
        <v>0.50</v>
      </c>
      <c r="X392" s="68">
        <v>8</v>
      </c>
      <c r="Y392" s="69">
        <f>(W392/X392)*8*R392</f>
        <v>0.20000000000000001</v>
      </c>
      <c r="Z392" s="70">
        <v>2</v>
      </c>
      <c r="AA392" s="71">
        <v>7</v>
      </c>
      <c r="AB392" s="68">
        <v>16</v>
      </c>
      <c r="AC392" s="72">
        <f>(Z392+(AA392/AB392))*2.7</f>
        <v>6.5812500000000007</v>
      </c>
      <c r="AD392" s="73">
        <f>Y392*U392/(Y392+AC392)</f>
        <v>29493.087557603681</v>
      </c>
      <c r="AE392" s="69">
        <f>(Y392+AC392)/(8*(W392/X392)+8*0.84375*(Z392+AA392/AB392))</f>
        <v>0.39999999999999997</v>
      </c>
      <c r="AF392" s="74">
        <f>AD392*AE392</f>
        <v>11797.235023041472</v>
      </c>
      <c r="AG392" t="s">
        <v>286</v>
      </c>
      <c r="AH392" s="71">
        <v>8</v>
      </c>
      <c r="AI392" s="71">
        <v>16</v>
      </c>
      <c r="AJ392" s="2">
        <f>(AF392*(AH392/AI392)/16)*J392/1000</f>
        <v>0.36866359447004599</v>
      </c>
      <c r="AK392" t="s">
        <v>267</v>
      </c>
      <c r="AL392" s="2"/>
    </row>
    <row r="393" spans="12:32" ht="12.75">
      <c r="L393" s="50"/>
      <c r="M393" s="51"/>
      <c r="N393" s="52"/>
      <c r="O393" s="53"/>
      <c r="P393" s="50"/>
      <c r="Q393" s="54"/>
      <c r="R393" s="55"/>
      <c r="S393" s="55"/>
      <c r="T393" s="55"/>
      <c r="U393" s="56"/>
      <c r="V393" s="55"/>
      <c r="W393" s="9"/>
      <c r="Y393" s="9"/>
      <c r="Z393" s="9"/>
      <c r="AA393" s="9"/>
      <c r="AC393" s="9"/>
      <c r="AD393" s="57"/>
      <c r="AE393" s="9"/>
      <c r="AF393" s="58"/>
    </row>
    <row r="394" spans="5:33" ht="12.75">
      <c r="E394" s="49" t="s">
        <v>583</v>
      </c>
      <c r="F394" s="49"/>
      <c r="L394" s="50"/>
      <c r="M394" s="51"/>
      <c r="N394" s="52"/>
      <c r="O394" s="53"/>
      <c r="P394" s="50"/>
      <c r="Q394" s="54"/>
      <c r="R394" s="55"/>
      <c r="S394" s="55"/>
      <c r="T394" s="55"/>
      <c r="U394" s="56"/>
      <c r="V394" s="55"/>
      <c r="W394" s="9"/>
      <c r="Y394" s="9"/>
      <c r="Z394" s="9"/>
      <c r="AA394" s="9"/>
      <c r="AC394" s="9"/>
      <c r="AD394" s="57"/>
      <c r="AE394" s="9"/>
      <c r="AF394" s="58"/>
      <c r="AG394" s="49" t="str">
        <f>E394</f>
        <v>CPI - indium, 16 pills, 1 taken every tridiem</v>
      </c>
    </row>
    <row r="395" spans="1:43" ht="14.9" customHeight="1">
      <c r="A395" s="1" t="s">
        <v>423</v>
      </c>
      <c r="C395" s="10">
        <f>AJ395</f>
        <v>153.47065951185732</v>
      </c>
      <c r="D395" t="str">
        <f>AK395</f>
        <v>µg</v>
      </c>
      <c r="E395" t="s">
        <v>424</v>
      </c>
      <c r="F395" t="s">
        <v>425</v>
      </c>
      <c r="G395" t="s">
        <v>426</v>
      </c>
      <c r="H395" s="7">
        <v>1</v>
      </c>
      <c r="I395" s="6">
        <v>1</v>
      </c>
      <c r="J395" s="6">
        <f>H395/I395</f>
        <v>1</v>
      </c>
      <c r="K395" s="59">
        <v>0.60499999999999998</v>
      </c>
      <c r="L395" s="75">
        <v>0.60499999999999998</v>
      </c>
      <c r="M395" s="78">
        <f>N395/2.68</f>
        <v>0.79104477611940294</v>
      </c>
      <c r="N395" s="67">
        <v>2.12</v>
      </c>
      <c r="O395" s="62">
        <f>(L395*1000)/(N395+L395)</f>
        <v>222.0183486238532</v>
      </c>
      <c r="P395" s="63">
        <v>0.40300000000000002</v>
      </c>
      <c r="Q395" s="61">
        <v>1</v>
      </c>
      <c r="R395" s="64">
        <f>Q395*P395</f>
        <v>0.40300000000000002</v>
      </c>
      <c r="S395" s="61">
        <v>0</v>
      </c>
      <c r="T395" s="65">
        <f>S395*2.68</f>
        <v>0</v>
      </c>
      <c r="U395" s="56">
        <f>1000*(R395)*O395/((R395)+T395)</f>
        <v>222018.34862385318</v>
      </c>
      <c r="V395" s="66">
        <f>(R395+T395)/((S395*6.7)+(Q395))</f>
        <v>0.40300000000000002</v>
      </c>
      <c r="W395" s="67">
        <v>0.50</v>
      </c>
      <c r="X395" s="68">
        <v>8</v>
      </c>
      <c r="Y395" s="69">
        <f>(W395*8*V395)/X395</f>
        <v>0.20150000000000001</v>
      </c>
      <c r="Z395" s="70">
        <v>2</v>
      </c>
      <c r="AA395" s="71">
        <v>10</v>
      </c>
      <c r="AB395" s="68">
        <v>16</v>
      </c>
      <c r="AC395" s="68">
        <f>(Z395+(AA395/AB395))*2.7</f>
        <v>7.0875000000000004</v>
      </c>
      <c r="AD395" s="73">
        <f>Y395*U395/(Y395+AC395)</f>
        <v>6137.5630741811519</v>
      </c>
      <c r="AE395" s="69">
        <f>(Y395+AC395)/(8*(W395/X395)+8*0.84375*(Z395+AA395/AB395))</f>
        <v>0.40008233276157801</v>
      </c>
      <c r="AF395" s="74">
        <f>AD395*AE395</f>
        <v>2455.5305521897171</v>
      </c>
      <c r="AG395" s="75" t="s">
        <v>424</v>
      </c>
      <c r="AH395" s="71">
        <v>16</v>
      </c>
      <c r="AI395" s="71">
        <v>16</v>
      </c>
      <c r="AJ395" s="2">
        <f>(AF395*(AH395/AI395)/16)*J395</f>
        <v>153.47065951185732</v>
      </c>
      <c r="AK395" t="s">
        <v>41</v>
      </c>
      <c r="AM395" s="77"/>
      <c r="AN395" s="77"/>
      <c r="AO395" s="77"/>
      <c r="AP395" s="77"/>
      <c r="AQ395" s="77"/>
    </row>
    <row r="396" spans="1:43" ht="14.9" customHeight="1">
      <c r="A396" s="1" t="s">
        <v>584</v>
      </c>
      <c r="C396" s="82">
        <f>AJ396</f>
        <v>5.5055745054953267</v>
      </c>
      <c r="D396" t="str">
        <f>AK396</f>
        <v>µg</v>
      </c>
      <c r="E396" t="s">
        <v>584</v>
      </c>
      <c r="F396" t="s">
        <v>585</v>
      </c>
      <c r="G396" t="s">
        <v>586</v>
      </c>
      <c r="H396" s="7">
        <v>1</v>
      </c>
      <c r="I396" s="6">
        <v>1.84</v>
      </c>
      <c r="J396" s="6">
        <f>H396/I396</f>
        <v>0.5434782608695653</v>
      </c>
      <c r="K396" s="59">
        <v>0.36399999999999999</v>
      </c>
      <c r="L396" s="60">
        <v>0.184</v>
      </c>
      <c r="M396" s="78">
        <f>N396/2.68</f>
        <v>2.0223880597014925</v>
      </c>
      <c r="N396" s="67">
        <v>5.42</v>
      </c>
      <c r="O396" s="62">
        <f>(L396*1000)/(N396+L396)</f>
        <v>32.833690221270523</v>
      </c>
      <c r="P396" s="63">
        <v>0.39700000000000002</v>
      </c>
      <c r="Q396" s="61">
        <v>1</v>
      </c>
      <c r="R396" s="64">
        <f>Q396*P396</f>
        <v>0.39700000000000002</v>
      </c>
      <c r="S396" s="61">
        <v>0</v>
      </c>
      <c r="T396" s="65">
        <f>S396*2.68</f>
        <v>0</v>
      </c>
      <c r="U396" s="56">
        <f>1000*(R396)*O396/((R396)+T396)</f>
        <v>32833.690221270517</v>
      </c>
      <c r="V396" s="66">
        <f>(R396+T396)/((S396*6.7)+(Q396))</f>
        <v>0.39700000000000002</v>
      </c>
      <c r="W396" s="67">
        <v>0.50</v>
      </c>
      <c r="X396" s="68">
        <v>8</v>
      </c>
      <c r="Y396" s="69">
        <f>(W396*8*V396)/X396</f>
        <v>0.19850000000000001</v>
      </c>
      <c r="Z396" s="70">
        <v>7</v>
      </c>
      <c r="AA396" s="71">
        <v>0</v>
      </c>
      <c r="AB396" s="68">
        <v>16</v>
      </c>
      <c r="AC396" s="68">
        <f>(Z396+(AA396/AB396))*2.7</f>
        <v>18.900000000000002</v>
      </c>
      <c r="AD396" s="73">
        <f>Y396*U396/(Y396+AC396)</f>
        <v>341.25651275870865</v>
      </c>
      <c r="AE396" s="69">
        <f>(Y396+AC396)/(8*(W396/X396)+8*0.84375*(Z396+AA396/AB396))</f>
        <v>0.39996858638743454</v>
      </c>
      <c r="AF396" s="74">
        <f>AD396*AE396</f>
        <v>136.49188500360623</v>
      </c>
      <c r="AG396" s="75" t="s">
        <v>584</v>
      </c>
      <c r="AH396" s="71">
        <v>19</v>
      </c>
      <c r="AI396" s="71">
        <v>16</v>
      </c>
      <c r="AJ396" s="2">
        <f>(AF396*(AH396/AI396)/16)*J396</f>
        <v>5.5055745054953267</v>
      </c>
      <c r="AK396" t="s">
        <v>41</v>
      </c>
      <c r="AM396" s="77"/>
      <c r="AN396" s="77"/>
      <c r="AO396" s="77"/>
      <c r="AP396" s="77"/>
      <c r="AQ396" s="77"/>
    </row>
    <row r="397" spans="1:38" ht="12.75">
      <c r="A397" s="1" t="s">
        <v>587</v>
      </c>
      <c r="B397" t="s">
        <v>588</v>
      </c>
      <c r="C397" s="82">
        <f>AJ397</f>
        <v>1.4770465148084544</v>
      </c>
      <c r="D397" t="str">
        <f>AK397</f>
        <v>mAU (1 AU=1 pill)</v>
      </c>
      <c r="E397" t="s">
        <v>589</v>
      </c>
      <c r="F397" t="s">
        <v>590</v>
      </c>
      <c r="G397" t="s">
        <v>591</v>
      </c>
      <c r="H397" s="6">
        <v>1</v>
      </c>
      <c r="I397" s="6">
        <v>1</v>
      </c>
      <c r="J397" s="6">
        <f>H397/I397</f>
        <v>1</v>
      </c>
      <c r="K397" s="59"/>
      <c r="L397" s="75">
        <v>0.0060000000000000001</v>
      </c>
      <c r="M397" s="61">
        <v>1</v>
      </c>
      <c r="N397" s="52">
        <f>M397*2.68</f>
        <v>2.6800000000000002</v>
      </c>
      <c r="O397" s="62">
        <f>(L397*1000)/(N397+L397)</f>
        <v>2.2338049143708116</v>
      </c>
      <c r="P397" s="63">
        <v>0.40500000000000003</v>
      </c>
      <c r="Q397" s="61">
        <v>1</v>
      </c>
      <c r="R397" s="64">
        <f>Q397*P397</f>
        <v>0.40500000000000003</v>
      </c>
      <c r="S397" s="61">
        <v>0</v>
      </c>
      <c r="T397" s="65">
        <f>S397*2.68</f>
        <v>0</v>
      </c>
      <c r="U397" s="56">
        <f>1000*(R397)*O397/((R397)+T397)</f>
        <v>2233.8049143708113</v>
      </c>
      <c r="V397" s="66">
        <f>(R397+T397)/((S397*6.7)+(Q397))</f>
        <v>0.40500000000000003</v>
      </c>
      <c r="W397" s="67">
        <v>1</v>
      </c>
      <c r="X397" s="68">
        <v>8</v>
      </c>
      <c r="Y397" s="69">
        <f>(W397*8*V397)/X397</f>
        <v>0.40500000000000003</v>
      </c>
      <c r="Z397" s="70">
        <v>2</v>
      </c>
      <c r="AA397" s="71">
        <v>11</v>
      </c>
      <c r="AB397" s="68">
        <v>16</v>
      </c>
      <c r="AC397" s="79">
        <f>(Z397+(AA397/AB397))*2.7</f>
        <v>7.2562500000000005</v>
      </c>
      <c r="AD397" s="73">
        <f>Y397*U397/(Y397+AC397)</f>
        <v>118.08660340286225</v>
      </c>
      <c r="AE397" s="69">
        <f>(Y397+AC397)/(8*(W397/X397)+8*0.84375*(Z397+AA397/AB397))</f>
        <v>0.4002612244897959</v>
      </c>
      <c r="AF397" s="74">
        <f>AD397*AE397</f>
        <v>47.265488473870541</v>
      </c>
      <c r="AG397" t="s">
        <v>589</v>
      </c>
      <c r="AH397" s="71">
        <v>8</v>
      </c>
      <c r="AI397" s="71">
        <v>16</v>
      </c>
      <c r="AJ397" s="2">
        <f>(AF397*(AH397/AI397)/16)*J397</f>
        <v>1.4770465148084544</v>
      </c>
      <c r="AK397" t="s">
        <v>478</v>
      </c>
      <c r="AL397" s="2"/>
    </row>
    <row r="398" spans="3:37" ht="12.75">
      <c r="C398" s="82">
        <f>AJ398</f>
        <v>1.2784935579781962</v>
      </c>
      <c r="D398" t="str">
        <f>AK398</f>
        <v>mg</v>
      </c>
      <c r="E398" t="s">
        <v>535</v>
      </c>
      <c r="H398">
        <v>1</v>
      </c>
      <c r="I398">
        <v>1</v>
      </c>
      <c r="J398" s="6">
        <f>H398/I398</f>
        <v>1</v>
      </c>
      <c r="K398" s="6"/>
      <c r="L398" s="60">
        <v>1</v>
      </c>
      <c r="M398" s="61">
        <v>0</v>
      </c>
      <c r="N398" s="52">
        <f>M398*2.68</f>
        <v>0</v>
      </c>
      <c r="O398" s="62">
        <f>(L398*1000)/(N398+L398)</f>
        <v>1000</v>
      </c>
      <c r="P398" s="63">
        <v>0.64500000000000002</v>
      </c>
      <c r="Q398" s="61">
        <v>1</v>
      </c>
      <c r="R398" s="64">
        <f>Q398*P398</f>
        <v>0.64500000000000002</v>
      </c>
      <c r="S398" s="61">
        <v>0</v>
      </c>
      <c r="T398" s="65">
        <f>S398*2.68</f>
        <v>0</v>
      </c>
      <c r="U398" s="56">
        <f>1000*(R398)*O398/((R398)+T398)</f>
        <v>1000000</v>
      </c>
      <c r="V398" s="66">
        <f>(R398+T398)/((S398*6.7)+(Q398))</f>
        <v>0.64500000000000002</v>
      </c>
      <c r="W398" s="67">
        <v>1</v>
      </c>
      <c r="X398" s="68">
        <v>8</v>
      </c>
      <c r="Y398" s="69">
        <f>(W398/X398)*8*R398</f>
        <v>0.64500000000000002</v>
      </c>
      <c r="Z398" s="70">
        <v>2</v>
      </c>
      <c r="AA398" s="71">
        <v>3</v>
      </c>
      <c r="AB398" s="68">
        <v>16</v>
      </c>
      <c r="AC398" s="72">
        <f>(Z398+(AA398/AB398))*2.7</f>
        <v>5.90625</v>
      </c>
      <c r="AD398" s="73">
        <f>Y398*U398/(Y398+AC398)</f>
        <v>98454.49341728678</v>
      </c>
      <c r="AE398" s="69">
        <f>(Y398+AC398)/(8*(W398/X398)+8*0.84375*(Z398+AA398/AB398))</f>
        <v>0.4155401387512388</v>
      </c>
      <c r="AF398" s="74">
        <f>AD398*AE398</f>
        <v>40911.793855302276</v>
      </c>
      <c r="AG398" t="s">
        <v>284</v>
      </c>
      <c r="AH398" s="71">
        <v>8</v>
      </c>
      <c r="AI398" s="71">
        <v>16</v>
      </c>
      <c r="AJ398" s="2">
        <f>(AF398*(AH398/AI398)/16)*J398/1000</f>
        <v>1.2784935579781962</v>
      </c>
      <c r="AK398" t="s">
        <v>267</v>
      </c>
    </row>
    <row r="399" spans="3:37" ht="12.75">
      <c r="C399" s="82">
        <f>AJ399</f>
        <v>1.6660412757973737</v>
      </c>
      <c r="D399" t="str">
        <f>AK399</f>
        <v>mg</v>
      </c>
      <c r="E399" t="s">
        <v>592</v>
      </c>
      <c r="H399">
        <v>1</v>
      </c>
      <c r="I399">
        <v>1</v>
      </c>
      <c r="J399" s="6">
        <f>H399/I399</f>
        <v>1</v>
      </c>
      <c r="K399" s="6"/>
      <c r="L399" s="60">
        <v>1</v>
      </c>
      <c r="M399" s="61">
        <v>0</v>
      </c>
      <c r="N399" s="52">
        <f>M399*2.68</f>
        <v>0</v>
      </c>
      <c r="O399" s="62">
        <f>(L399*1000)/(N399+L399)</f>
        <v>1000</v>
      </c>
      <c r="P399" s="63">
        <v>0.222</v>
      </c>
      <c r="Q399" s="61">
        <v>1</v>
      </c>
      <c r="R399" s="64">
        <f>Q399*P399</f>
        <v>0.222</v>
      </c>
      <c r="S399" s="61">
        <v>0</v>
      </c>
      <c r="T399" s="65">
        <f>S399*2.68</f>
        <v>0</v>
      </c>
      <c r="U399" s="56">
        <f>1000*(R399)*O399/((R399)+T399)</f>
        <v>1000000</v>
      </c>
      <c r="V399" s="66">
        <f>(R399+T399)/((S399*6.7)+(Q399))</f>
        <v>0.222</v>
      </c>
      <c r="W399" s="67">
        <v>2</v>
      </c>
      <c r="X399" s="68">
        <v>8</v>
      </c>
      <c r="Y399" s="69">
        <f>(W399/X399)*8*R399</f>
        <v>0.44400000000000001</v>
      </c>
      <c r="Z399" s="70">
        <v>0</v>
      </c>
      <c r="AA399" s="71">
        <v>15</v>
      </c>
      <c r="AB399" s="68">
        <v>16</v>
      </c>
      <c r="AC399" s="72">
        <f>(Z399+(AA399/AB399))*2.7</f>
        <v>2.53125</v>
      </c>
      <c r="AD399" s="73">
        <f>Y399*U399/(Y399+AC399)</f>
        <v>149231.15704562643</v>
      </c>
      <c r="AE399" s="69">
        <f>(Y399+AC399)/(8*(W399/X399)+8*0.84375*(Z399+AA399/AB399))</f>
        <v>0.3572532833020638</v>
      </c>
      <c r="AF399" s="74">
        <f>AD399*AE399</f>
        <v>53313.320825515955</v>
      </c>
      <c r="AG399" t="s">
        <v>420</v>
      </c>
      <c r="AH399" s="71">
        <v>8</v>
      </c>
      <c r="AI399" s="71">
        <v>16</v>
      </c>
      <c r="AJ399" s="2">
        <f>(AF399*(AH399/AI399)/16)*J399/1000</f>
        <v>1.6660412757973737</v>
      </c>
      <c r="AK399" t="s">
        <v>267</v>
      </c>
    </row>
    <row r="400" spans="3:37" ht="12.75">
      <c r="C400" s="82">
        <f>AJ400</f>
        <v>1.1235955056179774</v>
      </c>
      <c r="D400" t="str">
        <f>AK400</f>
        <v>mg</v>
      </c>
      <c r="E400" t="s">
        <v>539</v>
      </c>
      <c r="H400">
        <v>1</v>
      </c>
      <c r="I400">
        <v>1</v>
      </c>
      <c r="J400" s="6">
        <f>H400/I400</f>
        <v>1</v>
      </c>
      <c r="K400" s="6"/>
      <c r="L400" s="60">
        <v>1</v>
      </c>
      <c r="M400" s="61">
        <v>0</v>
      </c>
      <c r="N400" s="52">
        <f>M400*2.68</f>
        <v>0</v>
      </c>
      <c r="O400" s="62">
        <f>(L400*1000)/(N400+L400)</f>
        <v>1000</v>
      </c>
      <c r="P400" s="63">
        <v>0.40</v>
      </c>
      <c r="Q400" s="61">
        <v>1</v>
      </c>
      <c r="R400" s="64">
        <f>Q400*P400</f>
        <v>0.40000000000000002</v>
      </c>
      <c r="S400" s="61">
        <v>0</v>
      </c>
      <c r="T400" s="65">
        <f>S400*2.68</f>
        <v>0</v>
      </c>
      <c r="U400" s="56">
        <f>1000*(R400)*O400/((R400)+T400)</f>
        <v>1000000</v>
      </c>
      <c r="V400" s="66">
        <f>(R400+T400)/((S400*6.7)+(Q400))</f>
        <v>0.40000000000000002</v>
      </c>
      <c r="W400" s="67">
        <v>1</v>
      </c>
      <c r="X400" s="68">
        <v>8</v>
      </c>
      <c r="Y400" s="69">
        <f>(W400/X400)*8*R400</f>
        <v>0.40000000000000002</v>
      </c>
      <c r="Z400" s="70">
        <v>1</v>
      </c>
      <c r="AA400" s="71">
        <v>8</v>
      </c>
      <c r="AB400" s="68">
        <v>16</v>
      </c>
      <c r="AC400" s="72">
        <f>(Z400+(AA400/AB400))*2.7</f>
        <v>4.0500000000000007</v>
      </c>
      <c r="AD400" s="73">
        <f>Y400*U400/(Y400+AC400)</f>
        <v>89887.640449438186</v>
      </c>
      <c r="AE400" s="69">
        <f>(Y400+AC400)/(8*(W400/X400)+8*0.84375*(Z400+AA400/AB400))</f>
        <v>0.40000000000000002</v>
      </c>
      <c r="AF400" s="74">
        <f>AD400*AE400</f>
        <v>35955.056179775274</v>
      </c>
      <c r="AG400" t="s">
        <v>286</v>
      </c>
      <c r="AH400" s="71">
        <v>8</v>
      </c>
      <c r="AI400" s="71">
        <v>16</v>
      </c>
      <c r="AJ400" s="2">
        <f>(AF400*(AH400/AI400)/16)*J400/1000</f>
        <v>1.1235955056179774</v>
      </c>
      <c r="AK400" t="s">
        <v>267</v>
      </c>
    </row>
    <row r="401" spans="3:37" ht="12.75">
      <c r="C401" s="8">
        <f>AJ401</f>
        <v>0.83397683397683409</v>
      </c>
      <c r="D401" t="str">
        <f>AK401</f>
        <v>mg</v>
      </c>
      <c r="E401" t="s">
        <v>593</v>
      </c>
      <c r="H401">
        <v>1</v>
      </c>
      <c r="I401">
        <v>1</v>
      </c>
      <c r="J401" s="6">
        <f>H401/I401</f>
        <v>1</v>
      </c>
      <c r="K401" s="6"/>
      <c r="L401" s="60">
        <v>1</v>
      </c>
      <c r="M401" s="61">
        <v>0</v>
      </c>
      <c r="N401" s="52">
        <f>M401*2.68</f>
        <v>0</v>
      </c>
      <c r="O401" s="62">
        <f>(L401*1000)/(N401+L401)</f>
        <v>1000</v>
      </c>
      <c r="P401" s="63">
        <v>0.432</v>
      </c>
      <c r="Q401" s="61">
        <v>1</v>
      </c>
      <c r="R401" s="64">
        <f>Q401*P401</f>
        <v>0.432</v>
      </c>
      <c r="S401" s="61">
        <v>0</v>
      </c>
      <c r="T401" s="65">
        <f>S401*2.68</f>
        <v>0</v>
      </c>
      <c r="U401" s="56">
        <f>1000*(R401)*O401/((R401)+T401)</f>
        <v>1000000</v>
      </c>
      <c r="V401" s="66">
        <f>(R401+T401)/((S401*6.7)+(Q401))</f>
        <v>0.432</v>
      </c>
      <c r="W401" s="67">
        <v>1</v>
      </c>
      <c r="X401" s="68">
        <v>8</v>
      </c>
      <c r="Y401" s="69">
        <f>(W401/X401)*8*R401</f>
        <v>0.432</v>
      </c>
      <c r="Z401" s="70">
        <v>2</v>
      </c>
      <c r="AA401" s="71">
        <v>4</v>
      </c>
      <c r="AB401" s="68">
        <v>16</v>
      </c>
      <c r="AC401" s="72">
        <f>(Z401+(AA401/AB401))*2.7</f>
        <v>6.0750000000000002</v>
      </c>
      <c r="AD401" s="73">
        <f>Y401*U401/(Y401+AC401)</f>
        <v>66390.041493775934</v>
      </c>
      <c r="AE401" s="69">
        <f>(Y401+AC401)/(8*(W401/X401)+8*0.84375*(Z401+AA401/AB401))</f>
        <v>0.40197683397683404</v>
      </c>
      <c r="AF401" s="74">
        <f>AD401*AE401</f>
        <v>26687.258687258691</v>
      </c>
      <c r="AG401" t="s">
        <v>306</v>
      </c>
      <c r="AH401" s="71">
        <v>8</v>
      </c>
      <c r="AI401" s="71">
        <v>16</v>
      </c>
      <c r="AJ401" s="2">
        <f>(AF401*(AH401/AI401)/16)*J401/1000</f>
        <v>0.83397683397683409</v>
      </c>
      <c r="AK401" t="s">
        <v>267</v>
      </c>
    </row>
    <row r="402" spans="3:37" ht="12.75">
      <c r="C402" s="8">
        <f>AJ402</f>
        <v>0.64577656675749318</v>
      </c>
      <c r="D402" t="str">
        <f>AK402</f>
        <v>mg</v>
      </c>
      <c r="E402" t="s">
        <v>594</v>
      </c>
      <c r="H402">
        <v>1</v>
      </c>
      <c r="I402">
        <v>1</v>
      </c>
      <c r="J402" s="6">
        <f>H402/I402</f>
        <v>1</v>
      </c>
      <c r="K402" s="6"/>
      <c r="L402" s="60">
        <v>1</v>
      </c>
      <c r="M402" s="61">
        <v>0</v>
      </c>
      <c r="N402" s="52">
        <f>M402*2.68</f>
        <v>0</v>
      </c>
      <c r="O402" s="62">
        <f>(L402*1000)/(N402+L402)</f>
        <v>1000</v>
      </c>
      <c r="P402" s="63">
        <v>0.47400000000000003</v>
      </c>
      <c r="Q402" s="61">
        <v>1</v>
      </c>
      <c r="R402" s="64">
        <f>Q402*P402</f>
        <v>0.47400000000000003</v>
      </c>
      <c r="S402" s="61">
        <v>0</v>
      </c>
      <c r="T402" s="65">
        <f>S402*2.68</f>
        <v>0</v>
      </c>
      <c r="U402" s="56">
        <f>1000*(R402)*O402/((R402)+T402)</f>
        <v>1000000</v>
      </c>
      <c r="V402" s="66">
        <f>(R402+T402)/((S402*6.7)+(Q402))</f>
        <v>0.47400000000000003</v>
      </c>
      <c r="W402" s="67">
        <v>0.50</v>
      </c>
      <c r="X402" s="68">
        <v>8</v>
      </c>
      <c r="Y402" s="69">
        <f>(W402/X402)*8*R402</f>
        <v>0.23700000000000002</v>
      </c>
      <c r="Z402" s="70">
        <v>1</v>
      </c>
      <c r="AA402" s="71">
        <v>10</v>
      </c>
      <c r="AB402" s="68">
        <v>16</v>
      </c>
      <c r="AC402" s="72">
        <f>(Z402+(AA402/AB402))*2.7</f>
        <v>4.3875000000000002</v>
      </c>
      <c r="AD402" s="73">
        <f>Y402*U402/(Y402+AC402)</f>
        <v>51248.783652286736</v>
      </c>
      <c r="AE402" s="69">
        <f>(Y402+AC402)/(8*(W402/X402)+8*0.84375*(Z402+AA402/AB402))</f>
        <v>0.4032261580381471</v>
      </c>
      <c r="AF402" s="74">
        <f>AD402*AE402</f>
        <v>20664.85013623978</v>
      </c>
      <c r="AG402" t="s">
        <v>282</v>
      </c>
      <c r="AH402" s="71">
        <v>8</v>
      </c>
      <c r="AI402" s="71">
        <v>16</v>
      </c>
      <c r="AJ402" s="2">
        <f>(AF402*(AH402/AI402)/16)*J402/1000</f>
        <v>0.64577656675749318</v>
      </c>
      <c r="AK402" t="s">
        <v>267</v>
      </c>
    </row>
    <row r="403" spans="3:37" ht="13.4" customHeight="1">
      <c r="C403" s="8">
        <f>AJ403</f>
        <v>0.4597478176527644</v>
      </c>
      <c r="D403" t="str">
        <f>AK403</f>
        <v>mg</v>
      </c>
      <c r="E403" t="s">
        <v>595</v>
      </c>
      <c r="H403">
        <v>1</v>
      </c>
      <c r="I403">
        <v>1</v>
      </c>
      <c r="J403" s="6">
        <f>H403/I403</f>
        <v>1</v>
      </c>
      <c r="K403" s="6"/>
      <c r="L403" s="60">
        <v>1</v>
      </c>
      <c r="M403" s="61">
        <v>0</v>
      </c>
      <c r="N403" s="52">
        <f>M403*2.68</f>
        <v>0</v>
      </c>
      <c r="O403" s="62">
        <f>(L403*1000)/(N403+L403)</f>
        <v>1000</v>
      </c>
      <c r="P403" s="63">
        <v>0.47400000000000003</v>
      </c>
      <c r="Q403" s="61">
        <v>1</v>
      </c>
      <c r="R403" s="64">
        <f>Q403*P403</f>
        <v>0.47400000000000003</v>
      </c>
      <c r="S403" s="61">
        <v>0</v>
      </c>
      <c r="T403" s="65">
        <f>S403*2.68</f>
        <v>0</v>
      </c>
      <c r="U403" s="56">
        <f>1000*(R403)*O403/((R403)+T403)</f>
        <v>1000000</v>
      </c>
      <c r="V403" s="66">
        <f>(R403+T403)/((S403*6.7)+(Q403))</f>
        <v>0.47400000000000003</v>
      </c>
      <c r="W403" s="67">
        <v>0.50</v>
      </c>
      <c r="X403" s="68">
        <v>8</v>
      </c>
      <c r="Y403" s="69">
        <f>(W403/X403)*8*R403</f>
        <v>0.23700000000000002</v>
      </c>
      <c r="Z403" s="70">
        <v>2</v>
      </c>
      <c r="AA403" s="71">
        <v>5</v>
      </c>
      <c r="AB403" s="68">
        <v>16</v>
      </c>
      <c r="AC403" s="72">
        <f>(Z403+(AA403/AB403))*2.7</f>
        <v>6.2437500000000004</v>
      </c>
      <c r="AD403" s="73">
        <f>Y403*U403/(Y403+AC403)</f>
        <v>36569.841453535475</v>
      </c>
      <c r="AE403" s="69">
        <f>(Y403+AC403)/(8*(W403/X403)+8*0.84375*(Z403+AA403/AB403))</f>
        <v>0.40229679922405437</v>
      </c>
      <c r="AF403" s="74">
        <f>AD403*AE403</f>
        <v>14711.930164888461</v>
      </c>
      <c r="AG403" t="s">
        <v>307</v>
      </c>
      <c r="AH403" s="71">
        <v>8</v>
      </c>
      <c r="AI403" s="71">
        <v>16</v>
      </c>
      <c r="AJ403" s="2">
        <f>(AF403*(AH403/AI403)/16)*J403/1000</f>
        <v>0.4597478176527644</v>
      </c>
      <c r="AK403" t="s">
        <v>267</v>
      </c>
    </row>
    <row r="404" spans="3:37" ht="12.75">
      <c r="C404" s="8">
        <f>AJ404</f>
        <v>0.39069359086918337</v>
      </c>
      <c r="D404" t="str">
        <f>AK404</f>
        <v>mg</v>
      </c>
      <c r="E404" t="s">
        <v>596</v>
      </c>
      <c r="H404">
        <v>1</v>
      </c>
      <c r="I404">
        <v>1</v>
      </c>
      <c r="J404" s="6">
        <f>H404/I404</f>
        <v>1</v>
      </c>
      <c r="K404" s="6"/>
      <c r="L404" s="60">
        <v>1</v>
      </c>
      <c r="M404" s="61">
        <v>0</v>
      </c>
      <c r="N404" s="52">
        <f>M404*2.68</f>
        <v>0</v>
      </c>
      <c r="O404" s="62">
        <f>(L404*1000)/(N404+L404)</f>
        <v>1000</v>
      </c>
      <c r="P404" s="63">
        <v>0.44500000000000001</v>
      </c>
      <c r="Q404" s="61">
        <v>1</v>
      </c>
      <c r="R404" s="64">
        <f>Q404*P404</f>
        <v>0.44500000000000001</v>
      </c>
      <c r="S404" s="61">
        <v>0</v>
      </c>
      <c r="T404" s="65">
        <f>S404*2.68</f>
        <v>0</v>
      </c>
      <c r="U404" s="56">
        <f>1000*(R404)*O404/((R404)+T404)</f>
        <v>1000000</v>
      </c>
      <c r="V404" s="66">
        <f>(R404+T404)/((S404*6.7)+(Q404))</f>
        <v>0.44500000000000001</v>
      </c>
      <c r="W404" s="67">
        <v>0.50</v>
      </c>
      <c r="X404" s="68">
        <v>8</v>
      </c>
      <c r="Y404" s="69">
        <f>(W404/X404)*8*R404</f>
        <v>0.2225</v>
      </c>
      <c r="Z404" s="70">
        <v>2</v>
      </c>
      <c r="AA404" s="71">
        <v>9</v>
      </c>
      <c r="AB404" s="68">
        <v>16</v>
      </c>
      <c r="AC404" s="72">
        <f>(Z404+(AA404/AB404))*2.7</f>
        <v>6.9187500000000002</v>
      </c>
      <c r="AD404" s="73">
        <f>Y404*U404/(Y404+AC404)</f>
        <v>31157.010327323645</v>
      </c>
      <c r="AE404" s="69">
        <f>(Y404+AC404)/(8*(W404/X404)+8*0.84375*(Z404+AA404/AB404))</f>
        <v>0.40126426690079009</v>
      </c>
      <c r="AF404" s="74">
        <f>AD404*AE404</f>
        <v>12502.194907813868</v>
      </c>
      <c r="AG404" t="s">
        <v>283</v>
      </c>
      <c r="AH404" s="71">
        <v>8</v>
      </c>
      <c r="AI404" s="71">
        <v>16</v>
      </c>
      <c r="AJ404" s="2">
        <f>(AF404*(AH404/AI404)/16)*J404/1000</f>
        <v>0.39069359086918337</v>
      </c>
      <c r="AK404" t="s">
        <v>267</v>
      </c>
    </row>
    <row r="405" spans="10:35" ht="12.75">
      <c r="J405" s="6"/>
      <c r="K405" s="6"/>
      <c r="L405" s="50"/>
      <c r="M405" s="51"/>
      <c r="N405" s="52"/>
      <c r="O405" s="53"/>
      <c r="P405" s="50"/>
      <c r="Q405" s="54"/>
      <c r="R405" s="55"/>
      <c r="S405" s="55"/>
      <c r="T405" s="55"/>
      <c r="U405" s="56"/>
      <c r="V405" s="55"/>
      <c r="W405" s="9"/>
      <c r="Y405" s="9"/>
      <c r="Z405" s="9"/>
      <c r="AA405" s="9"/>
      <c r="AC405" s="9"/>
      <c r="AD405" s="57"/>
      <c r="AE405" s="9"/>
      <c r="AF405" s="58"/>
      <c r="AH405" s="71"/>
      <c r="AI405" s="71"/>
    </row>
    <row r="406" spans="5:35" ht="12.75">
      <c r="E406" s="49" t="s">
        <v>597</v>
      </c>
      <c r="F406" s="49"/>
      <c r="J406" s="6"/>
      <c r="K406" s="6"/>
      <c r="L406" s="50"/>
      <c r="M406" s="51"/>
      <c r="N406" s="52"/>
      <c r="O406" s="53"/>
      <c r="P406" s="50"/>
      <c r="Q406" s="54"/>
      <c r="R406" s="55"/>
      <c r="S406" s="55"/>
      <c r="T406" s="55"/>
      <c r="U406" s="56"/>
      <c r="V406" s="55"/>
      <c r="W406" s="9"/>
      <c r="Y406" s="9"/>
      <c r="Z406" s="9"/>
      <c r="AA406" s="9"/>
      <c r="AC406" s="9"/>
      <c r="AD406" s="57"/>
      <c r="AE406" s="9"/>
      <c r="AF406" s="58"/>
      <c r="AG406" s="49" t="str">
        <f>E406</f>
        <v>CPJ - citrate, 16 pills, 1 taken every tridiem</v>
      </c>
      <c r="AH406" s="71"/>
      <c r="AI406" s="71"/>
    </row>
    <row r="407" spans="1:39" ht="12.75">
      <c r="A407" s="1" t="s">
        <v>584</v>
      </c>
      <c r="C407" s="82">
        <f>AJ407</f>
        <v>4.6897188232182296</v>
      </c>
      <c r="D407" t="str">
        <f>AK407</f>
        <v>µg</v>
      </c>
      <c r="E407" t="s">
        <v>584</v>
      </c>
      <c r="F407" t="s">
        <v>585</v>
      </c>
      <c r="G407" t="s">
        <v>586</v>
      </c>
      <c r="H407" s="7">
        <v>1</v>
      </c>
      <c r="I407" s="6">
        <v>1.84</v>
      </c>
      <c r="J407" s="6">
        <f>H407/I407</f>
        <v>0.5434782608695653</v>
      </c>
      <c r="K407" s="59">
        <v>0.36399999999999999</v>
      </c>
      <c r="L407" s="60">
        <v>0.184</v>
      </c>
      <c r="M407" s="78">
        <f>N407/2.68</f>
        <v>2.0223880597014925</v>
      </c>
      <c r="N407" s="67">
        <v>5.42</v>
      </c>
      <c r="O407" s="62">
        <f>(L407*1000)/(N407+L407)</f>
        <v>32.833690221270523</v>
      </c>
      <c r="P407" s="63">
        <v>0.39700000000000002</v>
      </c>
      <c r="Q407" s="61">
        <v>1</v>
      </c>
      <c r="R407" s="64">
        <f>Q407*P407</f>
        <v>0.39700000000000002</v>
      </c>
      <c r="S407" s="61">
        <v>0</v>
      </c>
      <c r="T407" s="65">
        <f>S407*2.68</f>
        <v>0</v>
      </c>
      <c r="U407" s="56">
        <f>1000*(R407)*O407/((R407)+T407)</f>
        <v>32833.690221270517</v>
      </c>
      <c r="V407" s="66">
        <f>(R407+T407)/((S407*6.7)+(Q407))</f>
        <v>0.39700000000000002</v>
      </c>
      <c r="W407" s="67">
        <v>0.50</v>
      </c>
      <c r="X407" s="68">
        <v>8</v>
      </c>
      <c r="Y407" s="69">
        <f>(W407*8*V407)/X407</f>
        <v>0.19850000000000001</v>
      </c>
      <c r="Z407" s="70">
        <v>7</v>
      </c>
      <c r="AA407" s="71">
        <v>0</v>
      </c>
      <c r="AB407" s="68">
        <v>16</v>
      </c>
      <c r="AC407" s="72">
        <v>9.4499999999999993</v>
      </c>
      <c r="AD407" s="73">
        <v>341.41153033028701</v>
      </c>
      <c r="AE407" s="79">
        <v>0.40</v>
      </c>
      <c r="AF407" s="74">
        <v>136.564612132115</v>
      </c>
      <c r="AG407" t="s">
        <v>584</v>
      </c>
      <c r="AH407" s="71">
        <v>16</v>
      </c>
      <c r="AI407" s="71">
        <v>16</v>
      </c>
      <c r="AJ407" s="2">
        <v>4.6897188232182296</v>
      </c>
      <c r="AK407" t="s">
        <v>41</v>
      </c>
      <c r="AM407" s="77"/>
    </row>
    <row r="408" spans="1:43" ht="14.9" customHeight="1">
      <c r="A408" s="1" t="s">
        <v>423</v>
      </c>
      <c r="C408" s="10">
        <f>AJ408</f>
        <v>86.327245975419743</v>
      </c>
      <c r="D408" t="str">
        <f>AK408</f>
        <v>µg</v>
      </c>
      <c r="E408" t="s">
        <v>424</v>
      </c>
      <c r="F408" t="s">
        <v>425</v>
      </c>
      <c r="G408" t="s">
        <v>426</v>
      </c>
      <c r="H408" s="7">
        <v>1</v>
      </c>
      <c r="I408" s="6">
        <v>1</v>
      </c>
      <c r="J408" s="6">
        <f>H408/I408</f>
        <v>1</v>
      </c>
      <c r="K408" s="59">
        <v>0.60499999999999998</v>
      </c>
      <c r="L408" s="75">
        <v>0.60499999999999998</v>
      </c>
      <c r="M408" s="78">
        <f>N408/2.68</f>
        <v>0.79104477611940294</v>
      </c>
      <c r="N408" s="67">
        <v>2.12</v>
      </c>
      <c r="O408" s="62">
        <f>(L408*1000)/(N408+L408)</f>
        <v>222.0183486238532</v>
      </c>
      <c r="P408" s="63">
        <v>0.40300000000000002</v>
      </c>
      <c r="Q408" s="61">
        <v>1</v>
      </c>
      <c r="R408" s="64">
        <f>Q408*P408</f>
        <v>0.40300000000000002</v>
      </c>
      <c r="S408" s="61">
        <v>0</v>
      </c>
      <c r="T408" s="65">
        <f>S408*2.68</f>
        <v>0</v>
      </c>
      <c r="U408" s="56">
        <f>1000*(R408)*O408/((R408)+T408)</f>
        <v>222018.34862385318</v>
      </c>
      <c r="V408" s="66">
        <f>(R408+T408)/((S408*6.7)+(Q408))</f>
        <v>0.40300000000000002</v>
      </c>
      <c r="W408" s="67">
        <v>0.50</v>
      </c>
      <c r="X408" s="68">
        <v>8</v>
      </c>
      <c r="Y408" s="69">
        <f>(W408*8*V408)/X408</f>
        <v>0.20150000000000001</v>
      </c>
      <c r="Z408" s="70">
        <v>2</v>
      </c>
      <c r="AA408" s="71">
        <v>10</v>
      </c>
      <c r="AB408" s="68">
        <v>16</v>
      </c>
      <c r="AC408" s="68">
        <f>(Z408+(AA408/AB408))*2.7</f>
        <v>7.0875000000000004</v>
      </c>
      <c r="AD408" s="73">
        <f>Y408*U408/(Y408+AC408)</f>
        <v>6137.5630741811519</v>
      </c>
      <c r="AE408" s="69">
        <f>(Y408+AC408)/(8*(W408/X408)+8*0.84375*(Z408+AA408/AB408))</f>
        <v>0.40008233276157801</v>
      </c>
      <c r="AF408" s="74">
        <f>AD408*AE408</f>
        <v>2455.5305521897171</v>
      </c>
      <c r="AG408" s="75" t="s">
        <v>424</v>
      </c>
      <c r="AH408" s="71">
        <v>9</v>
      </c>
      <c r="AI408" s="71">
        <v>16</v>
      </c>
      <c r="AJ408" s="2">
        <f>(AF408*(AH408/AI408)/16)*J408</f>
        <v>86.327245975419743</v>
      </c>
      <c r="AK408" t="s">
        <v>41</v>
      </c>
      <c r="AM408" s="77"/>
      <c r="AN408" s="77"/>
      <c r="AO408" s="77"/>
      <c r="AP408" s="77"/>
      <c r="AQ408" s="77"/>
    </row>
    <row r="409" spans="1:42" s="1" customFormat="1" ht="14.9" customHeight="1">
      <c r="A409" s="1" t="s">
        <v>359</v>
      </c>
      <c r="B409" s="1" t="s">
        <v>588</v>
      </c>
      <c r="C409" s="10">
        <f>AJ409</f>
        <v>38.343631901568322</v>
      </c>
      <c r="D409" t="str">
        <f>AK409</f>
        <v>µg</v>
      </c>
      <c r="E409" s="1" t="s">
        <v>359</v>
      </c>
      <c r="F409" s="1" t="s">
        <v>361</v>
      </c>
      <c r="G409" s="71" t="s">
        <v>362</v>
      </c>
      <c r="H409" s="71">
        <v>191.10</v>
      </c>
      <c r="I409" s="71">
        <v>192.10</v>
      </c>
      <c r="J409" s="61">
        <f>H409/I409</f>
        <v>0.99479437792816239</v>
      </c>
      <c r="K409" s="75">
        <v>0.65400000000000003</v>
      </c>
      <c r="L409" s="75">
        <v>0.65400000000000003</v>
      </c>
      <c r="M409" s="61">
        <v>2</v>
      </c>
      <c r="N409" s="52">
        <f>M409*2.68</f>
        <v>5.3600000000000003</v>
      </c>
      <c r="O409" s="62">
        <f>(L409*1000)/(N409+L409)</f>
        <v>108.74625872963085</v>
      </c>
      <c r="P409" s="63">
        <v>0.375</v>
      </c>
      <c r="Q409" s="61">
        <v>1</v>
      </c>
      <c r="R409" s="64">
        <f>Q409*P409</f>
        <v>0.375</v>
      </c>
      <c r="S409" s="61">
        <v>0</v>
      </c>
      <c r="T409" s="65">
        <f>S409*2.68</f>
        <v>0</v>
      </c>
      <c r="U409" s="56">
        <f>1000*(R409)*O409/((R409)+T409)</f>
        <v>108746.25872963085</v>
      </c>
      <c r="V409" s="66">
        <f>(R409+T409)/((S409*6.7)+(Q409))</f>
        <v>0.375</v>
      </c>
      <c r="W409" s="67">
        <v>0.50</v>
      </c>
      <c r="X409" s="68">
        <v>8</v>
      </c>
      <c r="Y409" s="69">
        <f>(W409*8*V409)/X409</f>
        <v>0.1875</v>
      </c>
      <c r="Z409" s="70">
        <v>2</v>
      </c>
      <c r="AA409" s="71">
        <v>6</v>
      </c>
      <c r="AB409" s="68">
        <v>16</v>
      </c>
      <c r="AC409" s="79">
        <f>(Z409+(AA409/AB409))*2.7</f>
        <v>6.4125000000000005</v>
      </c>
      <c r="AD409" s="73">
        <f>Y409*U409/(Y409+AC409)</f>
        <v>3089.3823502736036</v>
      </c>
      <c r="AE409" s="69">
        <f>(Y409+AC409)/(8*(W409/X409)+8*0.84375*(Z409+AA409/AB409))</f>
        <v>0.39924385633270315</v>
      </c>
      <c r="AF409" s="74">
        <f>AD409*AE409</f>
        <v>1233.4169232094234</v>
      </c>
      <c r="AG409" s="1" t="s">
        <v>359</v>
      </c>
      <c r="AH409" s="71">
        <v>8</v>
      </c>
      <c r="AI409" s="71">
        <v>16</v>
      </c>
      <c r="AJ409" s="97">
        <f>(AF409*(AH409/AI409)/16)*J409</f>
        <v>38.343631901568322</v>
      </c>
      <c r="AK409" t="s">
        <v>41</v>
      </c>
      <c r="AL409" s="60"/>
      <c r="AN409" s="60"/>
      <c r="AP409" s="60"/>
    </row>
    <row r="410" spans="1:37" ht="12.75">
      <c r="A410" s="1" t="s">
        <v>517</v>
      </c>
      <c r="C410" s="10">
        <f>AJ410</f>
        <v>48.334347812261747</v>
      </c>
      <c r="D410" t="str">
        <f>AK410</f>
        <v>µg</v>
      </c>
      <c r="E410" t="s">
        <v>517</v>
      </c>
      <c r="F410" t="s">
        <v>518</v>
      </c>
      <c r="G410" t="s">
        <v>519</v>
      </c>
      <c r="H410" s="6">
        <v>345</v>
      </c>
      <c r="I410" s="6">
        <v>347</v>
      </c>
      <c r="J410" s="6">
        <f>H410/I410</f>
        <v>0.99423631123919309</v>
      </c>
      <c r="K410" s="6"/>
      <c r="L410" s="75">
        <v>0.245</v>
      </c>
      <c r="M410" s="61">
        <v>1</v>
      </c>
      <c r="N410" s="52">
        <f>M410*2.68</f>
        <v>2.6800000000000002</v>
      </c>
      <c r="O410" s="62">
        <f>(L410*1000)/(N410+L410)</f>
        <v>83.760683760683747</v>
      </c>
      <c r="P410" s="63">
        <v>0.379</v>
      </c>
      <c r="Q410" s="61">
        <v>1</v>
      </c>
      <c r="R410" s="64">
        <f>Q410*P410</f>
        <v>0.379</v>
      </c>
      <c r="S410" s="61">
        <v>0</v>
      </c>
      <c r="T410" s="65">
        <f>S410*2.68</f>
        <v>0</v>
      </c>
      <c r="U410" s="56">
        <f>1000*(R410)*O410/((R410)+T410)</f>
        <v>83760.683760683751</v>
      </c>
      <c r="V410" s="66">
        <f>(R410+T410)/((S410*6.7)+(Q410))</f>
        <v>0.379</v>
      </c>
      <c r="W410" s="67">
        <v>0.50</v>
      </c>
      <c r="X410" s="68">
        <v>8</v>
      </c>
      <c r="Y410" s="69">
        <f>(W410*8*V410)/X410</f>
        <v>0.1895</v>
      </c>
      <c r="Z410" s="70">
        <v>1</v>
      </c>
      <c r="AA410" s="71">
        <v>7</v>
      </c>
      <c r="AB410" s="68">
        <v>16</v>
      </c>
      <c r="AC410" s="79">
        <f>(Z410+(AA410/AB410))*2.7</f>
        <v>3.8812500000000001</v>
      </c>
      <c r="AD410" s="73">
        <f>Y410*U410/(Y410+AC410)</f>
        <v>3899.1953749676518</v>
      </c>
      <c r="AE410" s="69">
        <f>(Y410+AC410)/(8*(W410/X410)+8*0.84375*(Z410+AA410/AB410))</f>
        <v>0.39897090352220516</v>
      </c>
      <c r="AF410" s="74">
        <f>AD410*AE410</f>
        <v>1555.6655017604476</v>
      </c>
      <c r="AG410" t="s">
        <v>598</v>
      </c>
      <c r="AH410" s="71">
        <v>8</v>
      </c>
      <c r="AI410" s="71">
        <v>16</v>
      </c>
      <c r="AJ410" s="2">
        <f>(AF410*(AH410/AI410)/16)*J410</f>
        <v>48.334347812261747</v>
      </c>
      <c r="AK410" t="s">
        <v>41</v>
      </c>
    </row>
    <row r="411" spans="3:37" ht="12.75">
      <c r="C411" s="8">
        <f>AJ411</f>
        <v>0.36037676935886803</v>
      </c>
      <c r="D411" t="str">
        <f>AK411</f>
        <v>mg</v>
      </c>
      <c r="E411" t="s">
        <v>599</v>
      </c>
      <c r="H411">
        <v>1</v>
      </c>
      <c r="I411">
        <v>1</v>
      </c>
      <c r="J411" s="6">
        <v>1</v>
      </c>
      <c r="K411" s="6"/>
      <c r="L411" s="60">
        <v>1</v>
      </c>
      <c r="M411" s="61">
        <v>0</v>
      </c>
      <c r="N411" s="52">
        <f>M411*2.68</f>
        <v>0</v>
      </c>
      <c r="O411" s="62">
        <v>1000</v>
      </c>
      <c r="P411" s="63">
        <v>0.55400000000000005</v>
      </c>
      <c r="Q411" s="61">
        <v>1</v>
      </c>
      <c r="R411" s="64">
        <v>0.55400000000000005</v>
      </c>
      <c r="S411" s="61">
        <v>0</v>
      </c>
      <c r="T411" s="65">
        <f>S411*2.68</f>
        <v>0</v>
      </c>
      <c r="U411" s="56">
        <v>1000000</v>
      </c>
      <c r="V411" s="66">
        <f>(R411+T411)/((S411*6.7)+(Q411))</f>
        <v>0.55400000000000005</v>
      </c>
      <c r="W411" s="67">
        <v>0.50</v>
      </c>
      <c r="X411" s="68">
        <v>8</v>
      </c>
      <c r="Y411" s="69">
        <v>0.27700000000000002</v>
      </c>
      <c r="Z411" s="70">
        <v>3</v>
      </c>
      <c r="AA411" s="71">
        <v>8</v>
      </c>
      <c r="AB411" s="68">
        <v>16</v>
      </c>
      <c r="AC411" s="72">
        <v>9.4499999999999993</v>
      </c>
      <c r="AD411" s="73">
        <f>Y411*U411/(Y411+AC411)</f>
        <v>28477.433946746176</v>
      </c>
      <c r="AE411" s="69">
        <f>(Y411+AC411)/(8*(W411/X411)+8*0.84375*(Z411+AA411/AB411))</f>
        <v>0.40319170984455949</v>
      </c>
      <c r="AF411" s="74">
        <f>AD411*AE411</f>
        <v>11481.865284974092</v>
      </c>
      <c r="AG411" t="s">
        <v>300</v>
      </c>
      <c r="AH411" s="71">
        <v>8</v>
      </c>
      <c r="AI411" s="71">
        <v>16</v>
      </c>
      <c r="AJ411" s="2">
        <v>0.36037676935886803</v>
      </c>
      <c r="AK411" t="s">
        <v>267</v>
      </c>
    </row>
    <row r="412" spans="3:35" ht="12.75">
      <c r="C412" s="93">
        <v>0.13400000000000001</v>
      </c>
      <c r="D412" t="s">
        <v>308</v>
      </c>
      <c r="E412" t="s">
        <v>310</v>
      </c>
      <c r="J412" s="6"/>
      <c r="K412" s="6"/>
      <c r="L412" s="50"/>
      <c r="M412" s="51"/>
      <c r="N412" s="52"/>
      <c r="O412" s="53"/>
      <c r="P412" s="50"/>
      <c r="Q412" s="54"/>
      <c r="R412" s="55"/>
      <c r="S412" s="55"/>
      <c r="T412" s="55"/>
      <c r="U412" s="56"/>
      <c r="V412" s="55"/>
      <c r="W412" s="9"/>
      <c r="Y412" s="9"/>
      <c r="Z412" s="9"/>
      <c r="AA412" s="9"/>
      <c r="AC412" s="9"/>
      <c r="AD412" s="57"/>
      <c r="AE412" s="9"/>
      <c r="AF412" s="58"/>
      <c r="AH412" s="71"/>
      <c r="AI412" s="71"/>
    </row>
    <row r="413" spans="3:35" ht="12.75">
      <c r="C413" s="94">
        <v>4.8650000000000002</v>
      </c>
      <c r="D413" t="s">
        <v>308</v>
      </c>
      <c r="E413" t="s">
        <v>311</v>
      </c>
      <c r="J413" s="6"/>
      <c r="K413" s="6"/>
      <c r="L413" s="50"/>
      <c r="M413" s="51"/>
      <c r="N413" s="52"/>
      <c r="O413" s="53"/>
      <c r="P413" s="50"/>
      <c r="Q413" s="54"/>
      <c r="R413" s="55"/>
      <c r="S413" s="55"/>
      <c r="T413" s="55"/>
      <c r="U413" s="56"/>
      <c r="V413" s="55"/>
      <c r="W413" s="9"/>
      <c r="Y413" s="9"/>
      <c r="Z413" s="9"/>
      <c r="AA413" s="9"/>
      <c r="AC413" s="9"/>
      <c r="AD413" s="57"/>
      <c r="AE413" s="9"/>
      <c r="AF413" s="58"/>
      <c r="AH413" s="71"/>
      <c r="AI413" s="71"/>
    </row>
    <row r="414" spans="2:43" ht="158.2" customHeight="1">
      <c r="B414" s="27" t="s">
        <v>1</v>
      </c>
      <c r="C414" s="27" t="s">
        <v>2</v>
      </c>
      <c r="E414" t="s">
        <v>3</v>
      </c>
      <c r="F414" s="28" t="s">
        <v>4</v>
      </c>
      <c r="H414" s="27" t="s">
        <v>5</v>
      </c>
      <c r="I414" s="27" t="s">
        <v>6</v>
      </c>
      <c r="J414" s="29" t="s">
        <v>7</v>
      </c>
      <c r="K414" s="29" t="s">
        <v>8</v>
      </c>
      <c r="L414" s="30" t="s">
        <v>9</v>
      </c>
      <c r="M414" s="31" t="s">
        <v>10</v>
      </c>
      <c r="N414" s="32" t="s">
        <v>11</v>
      </c>
      <c r="O414" s="33" t="s">
        <v>12</v>
      </c>
      <c r="P414" s="34" t="s">
        <v>13</v>
      </c>
      <c r="Q414" s="35" t="s">
        <v>14</v>
      </c>
      <c r="R414" s="36" t="s">
        <v>15</v>
      </c>
      <c r="S414" s="36" t="s">
        <v>16</v>
      </c>
      <c r="T414" s="36" t="s">
        <v>17</v>
      </c>
      <c r="U414" s="37" t="s">
        <v>18</v>
      </c>
      <c r="V414" s="36" t="s">
        <v>19</v>
      </c>
      <c r="W414" s="38" t="s">
        <v>20</v>
      </c>
      <c r="X414" s="39" t="s">
        <v>21</v>
      </c>
      <c r="Y414" s="39" t="s">
        <v>22</v>
      </c>
      <c r="Z414" s="39" t="s">
        <v>23</v>
      </c>
      <c r="AA414" s="39" t="s">
        <v>24</v>
      </c>
      <c r="AB414" s="39" t="s">
        <v>25</v>
      </c>
      <c r="AC414" s="39" t="s">
        <v>26</v>
      </c>
      <c r="AD414" s="40" t="s">
        <v>27</v>
      </c>
      <c r="AE414" s="41" t="s">
        <v>28</v>
      </c>
      <c r="AF414" s="42" t="s">
        <v>29</v>
      </c>
      <c r="AG414" s="25"/>
      <c r="AH414" s="43" t="s">
        <v>30</v>
      </c>
      <c r="AI414" s="43" t="s">
        <v>31</v>
      </c>
      <c r="AJ414" s="91" t="s">
        <v>278</v>
      </c>
      <c r="AL414" s="45" t="s">
        <v>32</v>
      </c>
      <c r="AM414" s="46"/>
      <c r="AN414" s="46"/>
      <c r="AO414" s="46"/>
      <c r="AP414" s="46"/>
      <c r="AQ414" s="46"/>
    </row>
    <row r="415" spans="5:33" ht="17.9" customHeight="1">
      <c r="E415" s="49" t="s">
        <v>600</v>
      </c>
      <c r="L415" s="50"/>
      <c r="M415" s="51"/>
      <c r="N415" s="52"/>
      <c r="O415" s="53"/>
      <c r="P415" s="50"/>
      <c r="Q415" s="54"/>
      <c r="R415" s="55"/>
      <c r="S415" s="55"/>
      <c r="T415" s="55"/>
      <c r="U415" s="56"/>
      <c r="V415" s="55"/>
      <c r="W415" s="9"/>
      <c r="Y415" s="9"/>
      <c r="Z415" s="9"/>
      <c r="AA415" s="9"/>
      <c r="AC415" s="9"/>
      <c r="AD415" s="57"/>
      <c r="AE415" s="9"/>
      <c r="AF415" s="58"/>
      <c r="AG415" s="49" t="str">
        <f>E415</f>
        <v>PC - combo pill: Mg, Ca, Ba, Glu, Asp, 16 pills, 1 taken every tridiem</v>
      </c>
    </row>
    <row r="416" spans="5:33" ht="12.75">
      <c r="E416" s="92" t="s">
        <v>601</v>
      </c>
      <c r="L416" s="50"/>
      <c r="M416" s="51"/>
      <c r="N416" s="52"/>
      <c r="O416" s="53"/>
      <c r="P416" s="50"/>
      <c r="Q416" s="54"/>
      <c r="R416" s="55"/>
      <c r="S416" s="55"/>
      <c r="T416" s="55"/>
      <c r="U416" s="56"/>
      <c r="V416" s="55"/>
      <c r="W416" s="9"/>
      <c r="Y416" s="9"/>
      <c r="Z416" s="9"/>
      <c r="AA416" s="9"/>
      <c r="AC416" s="9"/>
      <c r="AD416" s="57"/>
      <c r="AE416" s="9"/>
      <c r="AF416" s="58"/>
      <c r="AG416" s="92" t="s">
        <v>601</v>
      </c>
    </row>
    <row r="417" spans="1:43" ht="14.9" customHeight="1">
      <c r="A417" s="1" t="s">
        <v>584</v>
      </c>
      <c r="C417" s="94">
        <f>AJ417</f>
        <v>4.6362732677855387</v>
      </c>
      <c r="D417" t="str">
        <f>AK417</f>
        <v>µg</v>
      </c>
      <c r="E417" t="s">
        <v>584</v>
      </c>
      <c r="F417" t="s">
        <v>585</v>
      </c>
      <c r="G417" t="s">
        <v>586</v>
      </c>
      <c r="H417" s="7">
        <v>1</v>
      </c>
      <c r="I417" s="6">
        <v>1.84</v>
      </c>
      <c r="J417" s="6">
        <f>H417/I417</f>
        <v>0.5434782608695653</v>
      </c>
      <c r="K417" s="59">
        <v>0.36399999999999999</v>
      </c>
      <c r="L417" s="60">
        <v>0.184</v>
      </c>
      <c r="M417" s="78">
        <f>N417/2.68</f>
        <v>2.0223880597014925</v>
      </c>
      <c r="N417" s="67">
        <v>5.42</v>
      </c>
      <c r="O417" s="62">
        <f>(L417*1000)/(N417+L417)</f>
        <v>32.833690221270523</v>
      </c>
      <c r="P417" s="63">
        <v>0.39700000000000002</v>
      </c>
      <c r="Q417" s="61">
        <v>1</v>
      </c>
      <c r="R417" s="64">
        <f>Q417*P417</f>
        <v>0.39700000000000002</v>
      </c>
      <c r="S417" s="61">
        <v>0</v>
      </c>
      <c r="T417" s="65">
        <f>S417*2.68</f>
        <v>0</v>
      </c>
      <c r="U417" s="56">
        <f>1000*(R417)*O417/((R417)+T417)</f>
        <v>32833.690221270517</v>
      </c>
      <c r="V417" s="66">
        <f>(R417+T417)/((S417*6.7)+(Q417))</f>
        <v>0.39700000000000002</v>
      </c>
      <c r="W417" s="67">
        <v>0.50</v>
      </c>
      <c r="X417" s="68">
        <v>8</v>
      </c>
      <c r="Y417" s="69">
        <f>(W417*8*V417)/X417</f>
        <v>0.19850000000000001</v>
      </c>
      <c r="Z417" s="70">
        <v>7</v>
      </c>
      <c r="AA417" s="71">
        <v>0</v>
      </c>
      <c r="AB417" s="68">
        <v>16</v>
      </c>
      <c r="AC417" s="68">
        <f>(Z417+(AA417/AB417))*2.7</f>
        <v>18.900000000000002</v>
      </c>
      <c r="AD417" s="73">
        <f>Y417*U417/(Y417+AC417)</f>
        <v>341.25651275870865</v>
      </c>
      <c r="AE417" s="69">
        <f>(Y417+AC417)/(8*(W417/X417)+8*0.84375*(Z417+AA417/AB417))</f>
        <v>0.39996858638743454</v>
      </c>
      <c r="AF417" s="74">
        <f>AD417*AE417</f>
        <v>136.49188500360623</v>
      </c>
      <c r="AG417" s="75" t="s">
        <v>584</v>
      </c>
      <c r="AH417" s="71">
        <v>16</v>
      </c>
      <c r="AI417" s="71">
        <v>16</v>
      </c>
      <c r="AJ417" s="2">
        <f>(AF417*(AH417/AI417)/16)*J417</f>
        <v>4.6362732677855387</v>
      </c>
      <c r="AK417" t="s">
        <v>41</v>
      </c>
      <c r="AM417" s="77"/>
      <c r="AN417" s="77"/>
      <c r="AO417" s="77"/>
      <c r="AP417" s="77"/>
      <c r="AQ417" s="77"/>
    </row>
    <row r="418" spans="1:42" ht="12.75">
      <c r="A418" s="1" t="s">
        <v>60</v>
      </c>
      <c r="B418" t="s">
        <v>584</v>
      </c>
      <c r="C418" s="10">
        <f>AJ418</f>
        <v>33.31132983937762</v>
      </c>
      <c r="D418" t="s">
        <v>41</v>
      </c>
      <c r="E418" t="s">
        <v>61</v>
      </c>
      <c r="F418" t="s">
        <v>62</v>
      </c>
      <c r="G418" t="s">
        <v>323</v>
      </c>
      <c r="H418" s="11">
        <v>250</v>
      </c>
      <c r="I418" s="5">
        <v>656</v>
      </c>
      <c r="J418" s="3">
        <f>H418/I418</f>
        <v>0.38109756097560976</v>
      </c>
      <c r="K418" s="59">
        <v>0.68200000000000005</v>
      </c>
      <c r="L418" s="60">
        <v>1.3109999999999999</v>
      </c>
      <c r="M418" s="61">
        <v>4</v>
      </c>
      <c r="N418" s="52">
        <f>M418*2.68</f>
        <v>10.720000000000001</v>
      </c>
      <c r="O418" s="62">
        <f>(L418*1000)/(N418+L418)</f>
        <v>108.96849804671265</v>
      </c>
      <c r="P418" s="63">
        <v>0.44800000000000001</v>
      </c>
      <c r="Q418" s="61">
        <v>1</v>
      </c>
      <c r="R418" s="64">
        <f>Q418*P418</f>
        <v>0.44800000000000001</v>
      </c>
      <c r="S418" s="61">
        <v>0</v>
      </c>
      <c r="T418" s="65">
        <f>S418*2.68</f>
        <v>0</v>
      </c>
      <c r="U418" s="56">
        <f>1000*(R418)*O418/((R418)+T418)</f>
        <v>108968.49804671266</v>
      </c>
      <c r="V418" s="66">
        <f>(R418+T418)/((S418*6.7)+(Q418))</f>
        <v>0.44800000000000001</v>
      </c>
      <c r="W418" s="67">
        <v>1</v>
      </c>
      <c r="X418" s="68">
        <v>8</v>
      </c>
      <c r="Y418" s="69">
        <f>(W418*8*V418)/X418</f>
        <v>0.44800000000000001</v>
      </c>
      <c r="Z418" s="70">
        <v>2</v>
      </c>
      <c r="AA418" s="71">
        <v>7</v>
      </c>
      <c r="AB418" s="68">
        <v>16</v>
      </c>
      <c r="AC418" s="68">
        <f>(Z418+(AA418/AB418))*2.7</f>
        <v>6.5812500000000007</v>
      </c>
      <c r="AD418" s="73">
        <f>Y418*U418/(Y418+AC418)</f>
        <v>6944.9638474840503</v>
      </c>
      <c r="AE418" s="69">
        <f>(Y418+AC418)/(8*(W418/X418)+8*0.84375*(Z418+AA418/AB418))</f>
        <v>0.40275022381378689</v>
      </c>
      <c r="AF418" s="74">
        <f>AD418*AE418</f>
        <v>2797.08574395286</v>
      </c>
      <c r="AG418" t="s">
        <v>61</v>
      </c>
      <c r="AH418" s="71">
        <v>8</v>
      </c>
      <c r="AI418" s="71">
        <v>16</v>
      </c>
      <c r="AJ418" s="76">
        <f>(AF418*(AH418/AI418)/16)*J418</f>
        <v>33.31132983937762</v>
      </c>
      <c r="AK418" t="s">
        <v>41</v>
      </c>
      <c r="AM418" t="s">
        <v>602</v>
      </c>
      <c r="AN418" s="11"/>
      <c r="AP418" s="2"/>
    </row>
    <row r="419" spans="1:43" ht="14.9" customHeight="1">
      <c r="A419" s="1" t="s">
        <v>37</v>
      </c>
      <c r="B419" t="s">
        <v>584</v>
      </c>
      <c r="C419" s="94">
        <f>AJ419</f>
        <v>3.3067357791566918</v>
      </c>
      <c r="D419" t="str">
        <f>AK419</f>
        <v>µg</v>
      </c>
      <c r="E419" t="s">
        <v>38</v>
      </c>
      <c r="F419" t="s">
        <v>394</v>
      </c>
      <c r="G419" s="6" t="s">
        <v>322</v>
      </c>
      <c r="H419" s="6">
        <v>40.10</v>
      </c>
      <c r="I419" s="6">
        <v>100</v>
      </c>
      <c r="J419" s="6">
        <f>H419/I419</f>
        <v>0.40100000000000002</v>
      </c>
      <c r="K419" s="59">
        <v>0.25</v>
      </c>
      <c r="L419" s="60">
        <v>0.13600000000000001</v>
      </c>
      <c r="M419" s="78">
        <f>N419/2.68</f>
        <v>4.0298507462686564</v>
      </c>
      <c r="N419" s="67">
        <v>10.80</v>
      </c>
      <c r="O419" s="62">
        <f>(L419*1000)/(N419+L419)</f>
        <v>12.435991221653255</v>
      </c>
      <c r="P419" s="63">
        <v>0.433</v>
      </c>
      <c r="Q419" s="75">
        <v>1</v>
      </c>
      <c r="R419" s="64">
        <f>Q419*P419</f>
        <v>0.433</v>
      </c>
      <c r="S419" s="61">
        <v>0</v>
      </c>
      <c r="T419" s="65">
        <f>S419*2.68</f>
        <v>0</v>
      </c>
      <c r="U419" s="56">
        <f>1000*(R419)*O419/((R419)+T419)</f>
        <v>12435.991221653256</v>
      </c>
      <c r="V419" s="66">
        <f>(R419+T419)/((S419*6.7)+(Q419))</f>
        <v>0.433</v>
      </c>
      <c r="W419" s="67">
        <v>1</v>
      </c>
      <c r="X419" s="68">
        <v>8</v>
      </c>
      <c r="Y419" s="69">
        <f>(W419*8*V419)/X419</f>
        <v>0.433</v>
      </c>
      <c r="Z419" s="70">
        <v>2</v>
      </c>
      <c r="AA419" s="71">
        <v>14</v>
      </c>
      <c r="AB419" s="68">
        <v>16</v>
      </c>
      <c r="AC419" s="79">
        <f>(Z419+(AA419/AB419))*2.7</f>
        <v>7.7625000000000002</v>
      </c>
      <c r="AD419" s="73">
        <f>Y419*U419/(Y419+AC419)</f>
        <v>657.04157146920375</v>
      </c>
      <c r="AE419" s="69">
        <f>(Y419+AC419)/(8*(W419/X419)+8*0.84375*(Z419+AA419/AB419))</f>
        <v>0.40161715160796324</v>
      </c>
      <c r="AF419" s="74">
        <f>AD419*AE419</f>
        <v>263.87916442148162</v>
      </c>
      <c r="AG419" t="s">
        <v>38</v>
      </c>
      <c r="AH419" s="71">
        <v>8</v>
      </c>
      <c r="AI419" s="71">
        <v>16</v>
      </c>
      <c r="AJ419" s="2">
        <f>(AF419*(AH419/AI419)/16)*J419</f>
        <v>3.3067357791566918</v>
      </c>
      <c r="AK419" t="s">
        <v>41</v>
      </c>
      <c r="AM419" s="77"/>
      <c r="AN419" s="77"/>
      <c r="AO419" s="77"/>
      <c r="AP419" s="77"/>
      <c r="AQ419" s="77"/>
    </row>
    <row r="420" spans="1:43" ht="14.9" customHeight="1">
      <c r="A420" s="1" t="s">
        <v>100</v>
      </c>
      <c r="B420" t="s">
        <v>584</v>
      </c>
      <c r="C420" s="10">
        <f>AJ420</f>
        <v>21.105784901676202</v>
      </c>
      <c r="D420" t="str">
        <f>AK420</f>
        <v>µg</v>
      </c>
      <c r="E420" t="s">
        <v>101</v>
      </c>
      <c r="F420" t="s">
        <v>102</v>
      </c>
      <c r="G420" t="s">
        <v>103</v>
      </c>
      <c r="H420" s="11">
        <v>137.30000000000001</v>
      </c>
      <c r="I420" s="11">
        <v>233.43</v>
      </c>
      <c r="J420" s="6">
        <f>H420/I420</f>
        <v>0.58818489482928504</v>
      </c>
      <c r="K420" s="59">
        <v>0.52100000000000002</v>
      </c>
      <c r="L420" s="60">
        <v>0.26100000000000001</v>
      </c>
      <c r="M420" s="61">
        <v>3.52</v>
      </c>
      <c r="N420" s="52">
        <f>M420*2.68</f>
        <v>9.4336000000000002</v>
      </c>
      <c r="O420" s="62">
        <f>(L420*1000)/(N420+L420)</f>
        <v>26.922204113630269</v>
      </c>
      <c r="P420" s="80">
        <f>(L420+N420)/((M420*6.7)+(L420/K420))</f>
        <v>0.40251676247806067</v>
      </c>
      <c r="Q420" s="61">
        <v>1</v>
      </c>
      <c r="R420" s="64">
        <f>Q420*P420</f>
        <v>0.40251676247806067</v>
      </c>
      <c r="S420" s="61">
        <v>0</v>
      </c>
      <c r="T420" s="65">
        <f>S420*2.68</f>
        <v>0</v>
      </c>
      <c r="U420" s="56">
        <f>1000*(R420)*O420/((R420)+T420)</f>
        <v>26922.204113630269</v>
      </c>
      <c r="V420" s="66">
        <f>(R420+T420)/((S420*6.7)+(Q420))</f>
        <v>0.40251676247806067</v>
      </c>
      <c r="W420" s="67">
        <v>1</v>
      </c>
      <c r="X420" s="68">
        <v>8</v>
      </c>
      <c r="Y420" s="69">
        <f>(W420*8*V420)/X420</f>
        <v>0.40251676247806067</v>
      </c>
      <c r="Z420" s="70">
        <v>1</v>
      </c>
      <c r="AA420" s="71">
        <v>4</v>
      </c>
      <c r="AB420" s="68">
        <v>16</v>
      </c>
      <c r="AC420" s="68">
        <f>(Z420+(AA420/AB420))*2.7</f>
        <v>3.375</v>
      </c>
      <c r="AD420" s="73">
        <f>Y420*U420/(Y420+AC420)</f>
        <v>2868.7201460578353</v>
      </c>
      <c r="AE420" s="69">
        <f>(Y420+AC420)/(8*(W420/X420)+8*0.84375*(Z420+AA420/AB420))</f>
        <v>0.4002666768188673</v>
      </c>
      <c r="AF420" s="74">
        <f>AD420*AE420</f>
        <v>1148.2530795859054</v>
      </c>
      <c r="AG420" s="75" t="s">
        <v>101</v>
      </c>
      <c r="AH420" s="71">
        <v>8</v>
      </c>
      <c r="AI420" s="71">
        <v>16</v>
      </c>
      <c r="AJ420" s="2">
        <f>(AF420*(AH420/AI420)/16)*J420</f>
        <v>21.105784901676202</v>
      </c>
      <c r="AK420" t="s">
        <v>41</v>
      </c>
      <c r="AM420" s="77"/>
      <c r="AN420" s="77"/>
      <c r="AO420" s="77"/>
      <c r="AP420" s="77"/>
      <c r="AQ420" s="77"/>
    </row>
    <row r="421" spans="1:37" ht="12.75">
      <c r="A421" s="1" t="s">
        <v>325</v>
      </c>
      <c r="B421" t="s">
        <v>584</v>
      </c>
      <c r="C421" s="94">
        <f>AJ421</f>
        <v>5.156375564891702</v>
      </c>
      <c r="D421" t="str">
        <f>AK421</f>
        <v>µg</v>
      </c>
      <c r="E421" t="s">
        <v>325</v>
      </c>
      <c r="F421" t="s">
        <v>326</v>
      </c>
      <c r="G421" t="s">
        <v>327</v>
      </c>
      <c r="H421">
        <v>146</v>
      </c>
      <c r="I421">
        <v>169</v>
      </c>
      <c r="J421" s="6">
        <f>H421/I421</f>
        <v>0.86390532544378695</v>
      </c>
      <c r="K421" s="59">
        <v>0.61799999999999999</v>
      </c>
      <c r="L421" s="60">
        <v>0.60799999999999998</v>
      </c>
      <c r="M421" s="78">
        <f>N421/2.68</f>
        <v>3.9231343283582083</v>
      </c>
      <c r="N421" s="67">
        <v>10.513999999999999</v>
      </c>
      <c r="O421" s="62">
        <f>(L421*1000)/(N421+L421)</f>
        <v>54.666426901636399</v>
      </c>
      <c r="P421" s="63">
        <v>0.42799999999999999</v>
      </c>
      <c r="Q421" s="61">
        <v>1</v>
      </c>
      <c r="R421" s="64">
        <f>Q421*P421</f>
        <v>0.42799999999999999</v>
      </c>
      <c r="S421" s="61">
        <v>0</v>
      </c>
      <c r="T421" s="65">
        <f>S421*2.68</f>
        <v>0</v>
      </c>
      <c r="U421" s="56">
        <f>1000*(R421)*O421/((R421)+T421)</f>
        <v>54666.426901636398</v>
      </c>
      <c r="V421" s="66">
        <f>(R421+T421)/((S421*6.7)+(Q421))</f>
        <v>0.42799999999999999</v>
      </c>
      <c r="W421" s="67">
        <v>0.25</v>
      </c>
      <c r="X421" s="68">
        <v>8</v>
      </c>
      <c r="Y421" s="69">
        <f>(W421*8*V421)/X421</f>
        <v>0.107</v>
      </c>
      <c r="Z421" s="70">
        <v>4</v>
      </c>
      <c r="AA421" s="71">
        <v>8</v>
      </c>
      <c r="AB421" s="68">
        <v>16</v>
      </c>
      <c r="AC421" s="72">
        <f>(Z421+(AA421/AB421))*2.7</f>
        <v>12.15</v>
      </c>
      <c r="AD421" s="73">
        <f>Y421*U421/(Y421+AC421)</f>
        <v>477.22180619034793</v>
      </c>
      <c r="AE421" s="69">
        <f>(Y421+AC421)/(8*(W421/X421)+8*0.84375*(Z421+AA421/AB421))</f>
        <v>0.40022857142857138</v>
      </c>
      <c r="AF421" s="74">
        <f>AD421*AE421</f>
        <v>190.9978017461255</v>
      </c>
      <c r="AG421" t="s">
        <v>325</v>
      </c>
      <c r="AH421" s="71">
        <v>8</v>
      </c>
      <c r="AI421" s="71">
        <v>16</v>
      </c>
      <c r="AJ421" s="2">
        <f>(AF421*(AH421/AI421)/16)*J421</f>
        <v>5.156375564891702</v>
      </c>
      <c r="AK421" t="s">
        <v>41</v>
      </c>
    </row>
    <row r="422" spans="1:37" ht="12.75">
      <c r="A422" s="1" t="s">
        <v>350</v>
      </c>
      <c r="B422" t="s">
        <v>584</v>
      </c>
      <c r="C422" s="94">
        <f>AJ422</f>
        <v>1.1167292878095427</v>
      </c>
      <c r="D422" t="str">
        <f>AK422</f>
        <v>µg</v>
      </c>
      <c r="E422" t="s">
        <v>350</v>
      </c>
      <c r="F422" t="s">
        <v>351</v>
      </c>
      <c r="G422" t="s">
        <v>352</v>
      </c>
      <c r="H422">
        <v>1</v>
      </c>
      <c r="I422">
        <v>1</v>
      </c>
      <c r="J422" s="6">
        <f>H422/I422</f>
        <v>1</v>
      </c>
      <c r="K422" s="6"/>
      <c r="L422" s="60">
        <v>0.14300000000000002</v>
      </c>
      <c r="M422" s="61">
        <v>4</v>
      </c>
      <c r="N422" s="52">
        <f>M422*2.68</f>
        <v>10.720000000000001</v>
      </c>
      <c r="O422" s="62">
        <f>(L422*1000)/(N422+L422)</f>
        <v>13.163951026419959</v>
      </c>
      <c r="P422" s="63">
        <v>0.41500000000000004</v>
      </c>
      <c r="Q422" s="61">
        <v>1</v>
      </c>
      <c r="R422" s="64">
        <f>Q422*P422</f>
        <v>0.41500000000000004</v>
      </c>
      <c r="S422" s="61">
        <v>0</v>
      </c>
      <c r="T422" s="65">
        <f>S422*2.68</f>
        <v>0</v>
      </c>
      <c r="U422" s="56">
        <f>1000*(R422)*O422/((R422)+T422)</f>
        <v>13163.95102641996</v>
      </c>
      <c r="V422" s="66">
        <f>(R422+T422)/((S422*6.7)+(Q422))</f>
        <v>0.41500000000000004</v>
      </c>
      <c r="W422" s="67">
        <v>0.25</v>
      </c>
      <c r="X422" s="68">
        <v>8</v>
      </c>
      <c r="Y422" s="69">
        <f>(W422*8*V422)/X422</f>
        <v>0.10375000000000001</v>
      </c>
      <c r="Z422" s="70">
        <v>5</v>
      </c>
      <c r="AA422" s="71">
        <v>10</v>
      </c>
      <c r="AB422" s="68">
        <v>16</v>
      </c>
      <c r="AC422" s="72">
        <f>(Z422+(AA422/AB422))*2.7</f>
        <v>15.187500000000002</v>
      </c>
      <c r="AD422" s="73">
        <f>Y422*U422/(Y422+AC422)</f>
        <v>89.316433842300057</v>
      </c>
      <c r="AE422" s="69">
        <f>(Y422+AC422)/(8*(W422/X422)+8*0.84375*(Z422+AA422/AB422))</f>
        <v>0.40009811937857725</v>
      </c>
      <c r="AF422" s="74">
        <f>AD422*AE422</f>
        <v>35.735337209905367</v>
      </c>
      <c r="AG422" t="s">
        <v>350</v>
      </c>
      <c r="AH422" s="71">
        <v>8</v>
      </c>
      <c r="AI422" s="71">
        <v>16</v>
      </c>
      <c r="AJ422" s="2">
        <f>(AF422*(AH422/AI422)/16)*J422</f>
        <v>1.1167292878095427</v>
      </c>
      <c r="AK422" t="s">
        <v>41</v>
      </c>
    </row>
    <row r="423" spans="3:37" ht="12.75">
      <c r="C423" s="82">
        <f>AJ423</f>
        <v>8.986627043090639</v>
      </c>
      <c r="D423" t="s">
        <v>267</v>
      </c>
      <c r="E423" t="s">
        <v>306</v>
      </c>
      <c r="H423">
        <v>1</v>
      </c>
      <c r="I423">
        <v>1</v>
      </c>
      <c r="J423" s="6">
        <f>H423/I423</f>
        <v>1</v>
      </c>
      <c r="K423" s="6"/>
      <c r="L423" s="60">
        <v>1</v>
      </c>
      <c r="M423" s="61">
        <v>0</v>
      </c>
      <c r="N423" s="52">
        <f>M423*2.68</f>
        <v>0</v>
      </c>
      <c r="O423" s="62">
        <f>(L423*1000)/(N423+L423)</f>
        <v>1000</v>
      </c>
      <c r="P423" s="63">
        <v>0.432</v>
      </c>
      <c r="Q423" s="61">
        <v>1</v>
      </c>
      <c r="R423" s="64">
        <f>Q423*P423</f>
        <v>0.432</v>
      </c>
      <c r="S423" s="61">
        <v>0</v>
      </c>
      <c r="T423" s="65">
        <f>S423*2.68</f>
        <v>0</v>
      </c>
      <c r="U423" s="56">
        <f>1000*(R423)*O423/((R423)+T423)</f>
        <v>1000000</v>
      </c>
      <c r="V423" s="66">
        <f>(R423+T423)/((S423*6.7)+(Q423))</f>
        <v>0.432</v>
      </c>
      <c r="W423" s="67">
        <v>6.72</v>
      </c>
      <c r="X423" s="68">
        <v>8</v>
      </c>
      <c r="Y423" s="69">
        <f>(W423/X423)*8*R423</f>
        <v>2.9030399999999998</v>
      </c>
      <c r="Z423" s="70">
        <v>0</v>
      </c>
      <c r="AA423" s="71">
        <v>8</v>
      </c>
      <c r="AB423" s="68">
        <v>16</v>
      </c>
      <c r="AC423" s="72">
        <f>(Z423+(AA423/AB423))*2.7</f>
        <v>1.3500000000000001</v>
      </c>
      <c r="AD423" s="73">
        <f>Y423*U423/(Y423+AC423)</f>
        <v>682579.98984255956</v>
      </c>
      <c r="AE423" s="69">
        <f>(Y423+AC423)/(8*(W423/X423)+8*0.84375*(Z423+AA423/AB423))</f>
        <v>0.42130163447251118</v>
      </c>
      <c r="AF423" s="74">
        <f>AD423*AE423</f>
        <v>287572.06537890044</v>
      </c>
      <c r="AG423" t="s">
        <v>306</v>
      </c>
      <c r="AH423" s="71">
        <v>8</v>
      </c>
      <c r="AI423" s="71">
        <v>16</v>
      </c>
      <c r="AJ423" s="2">
        <f>(AF423*(AH423/AI423)/16)*J423/1000</f>
        <v>8.986627043090639</v>
      </c>
      <c r="AK423" t="s">
        <v>267</v>
      </c>
    </row>
    <row r="424" spans="3:37" ht="13.4" customHeight="1">
      <c r="C424" s="82">
        <f>AJ424</f>
        <v>9.099760027425436</v>
      </c>
      <c r="D424" t="s">
        <v>267</v>
      </c>
      <c r="E424" t="s">
        <v>307</v>
      </c>
      <c r="H424">
        <v>1</v>
      </c>
      <c r="I424">
        <v>1</v>
      </c>
      <c r="J424" s="6">
        <f>H424/I424</f>
        <v>1</v>
      </c>
      <c r="K424" s="6"/>
      <c r="L424" s="60">
        <v>1</v>
      </c>
      <c r="M424" s="61">
        <v>0</v>
      </c>
      <c r="N424" s="52">
        <f>M424*2.68</f>
        <v>0</v>
      </c>
      <c r="O424" s="62">
        <f>(L424*1000)/(N424+L424)</f>
        <v>1000</v>
      </c>
      <c r="P424" s="63">
        <v>0.47400000000000003</v>
      </c>
      <c r="Q424" s="61">
        <v>1</v>
      </c>
      <c r="R424" s="64">
        <f>Q424*P424</f>
        <v>0.47400000000000003</v>
      </c>
      <c r="S424" s="61">
        <v>0</v>
      </c>
      <c r="T424" s="65">
        <f>S424*2.68</f>
        <v>0</v>
      </c>
      <c r="U424" s="56">
        <f>1000*(R424)*O424/((R424)+T424)</f>
        <v>1000000</v>
      </c>
      <c r="V424" s="66">
        <f>(R424+T424)/((S424*6.7)+(Q424))</f>
        <v>0.47400000000000003</v>
      </c>
      <c r="W424" s="67">
        <v>3.36</v>
      </c>
      <c r="X424" s="68">
        <v>8</v>
      </c>
      <c r="Y424" s="69">
        <f>(W424/X424)*8*R424</f>
        <v>1.5926400000000001</v>
      </c>
      <c r="Z424" s="70">
        <v>0</v>
      </c>
      <c r="AA424" s="71">
        <v>5</v>
      </c>
      <c r="AB424" s="68">
        <v>16</v>
      </c>
      <c r="AC424" s="72">
        <f>(Z424+(AA424/AB424))*2.7</f>
        <v>0.84375</v>
      </c>
      <c r="AD424" s="73">
        <f>Y424*U424/(Y424+AC424)</f>
        <v>653688.44889364997</v>
      </c>
      <c r="AE424" s="69">
        <f>(Y424+AC424)/(8*(W424/X424)+8*0.84375*(Z424+AA424/AB424))</f>
        <v>0.44546040452519714</v>
      </c>
      <c r="AF424" s="74">
        <f>AD424*AE424</f>
        <v>291192.32087761397</v>
      </c>
      <c r="AG424" t="s">
        <v>307</v>
      </c>
      <c r="AH424" s="71">
        <v>8</v>
      </c>
      <c r="AI424" s="71">
        <v>16</v>
      </c>
      <c r="AJ424" s="2">
        <f>(AF424*(AH424/AI424)/16)*J424/1000</f>
        <v>9.099760027425436</v>
      </c>
      <c r="AK424" t="s">
        <v>267</v>
      </c>
    </row>
    <row r="425" spans="3:37" ht="12.75">
      <c r="C425" s="10">
        <f>AJ425</f>
        <v>16.657754010695182</v>
      </c>
      <c r="D425" t="s">
        <v>267</v>
      </c>
      <c r="E425" t="s">
        <v>283</v>
      </c>
      <c r="H425">
        <v>1</v>
      </c>
      <c r="I425">
        <v>1</v>
      </c>
      <c r="J425" s="6">
        <f>H425/I425</f>
        <v>1</v>
      </c>
      <c r="K425" s="6"/>
      <c r="L425" s="60">
        <v>1</v>
      </c>
      <c r="M425" s="61">
        <v>0</v>
      </c>
      <c r="N425" s="52">
        <f>M425*2.68</f>
        <v>0</v>
      </c>
      <c r="O425" s="62">
        <f>(L425*1000)/(N425+L425)</f>
        <v>1000</v>
      </c>
      <c r="P425" s="63">
        <v>0.44500000000000001</v>
      </c>
      <c r="Q425" s="61">
        <v>1</v>
      </c>
      <c r="R425" s="64">
        <f>Q425*P425</f>
        <v>0.44500000000000001</v>
      </c>
      <c r="S425" s="61">
        <v>0</v>
      </c>
      <c r="T425" s="65">
        <f>S425*2.68</f>
        <v>0</v>
      </c>
      <c r="U425" s="56">
        <f>1000*(R425)*O425/((R425)+T425)</f>
        <v>1000000</v>
      </c>
      <c r="V425" s="66">
        <f>(R425+T425)/((S425*6.7)+(Q425))</f>
        <v>0.44500000000000001</v>
      </c>
      <c r="W425" s="67">
        <v>2.52</v>
      </c>
      <c r="X425" s="68">
        <v>8</v>
      </c>
      <c r="Y425" s="69">
        <f>(W425/X425)*8*R425</f>
        <v>1.1214</v>
      </c>
      <c r="Z425" s="70">
        <v>0</v>
      </c>
      <c r="AA425" s="71">
        <v>4</v>
      </c>
      <c r="AB425" s="68">
        <v>16</v>
      </c>
      <c r="AC425" s="72">
        <f>(Z425+(AA425/AB425))*2.7</f>
        <v>0.67500000000000004</v>
      </c>
      <c r="AD425" s="73">
        <f>Y425*U425/(Y425+AC425)</f>
        <v>624248.49699398794</v>
      </c>
      <c r="AE425" s="69">
        <f>(Y425+AC425)/(8*(W425/X425)+8*0.84375*(Z425+AA425/AB425))</f>
        <v>0.42695187165775395</v>
      </c>
      <c r="AF425" s="74">
        <f>AD425*AE425</f>
        <v>266524.06417112291</v>
      </c>
      <c r="AG425" t="s">
        <v>283</v>
      </c>
      <c r="AH425" s="71">
        <v>16</v>
      </c>
      <c r="AI425" s="71">
        <v>16</v>
      </c>
      <c r="AJ425" s="2">
        <f>(AF425*(AH425/AI425)/16)*J425/1000</f>
        <v>16.657754010695182</v>
      </c>
      <c r="AK425" t="s">
        <v>267</v>
      </c>
    </row>
    <row r="426" spans="3:37" ht="12.75">
      <c r="C426" s="82">
        <f>AJ426</f>
        <v>9.099760027425436</v>
      </c>
      <c r="D426" t="s">
        <v>267</v>
      </c>
      <c r="E426" t="s">
        <v>282</v>
      </c>
      <c r="H426">
        <v>1</v>
      </c>
      <c r="I426">
        <v>1</v>
      </c>
      <c r="J426" s="6">
        <f>H426/I426</f>
        <v>1</v>
      </c>
      <c r="K426" s="6"/>
      <c r="L426" s="60">
        <v>1</v>
      </c>
      <c r="M426" s="61">
        <v>0</v>
      </c>
      <c r="N426" s="52">
        <f>M426*2.68</f>
        <v>0</v>
      </c>
      <c r="O426" s="62">
        <f>(L426*1000)/(N426+L426)</f>
        <v>1000</v>
      </c>
      <c r="P426" s="63">
        <v>0.47400000000000003</v>
      </c>
      <c r="Q426" s="61">
        <v>1</v>
      </c>
      <c r="R426" s="64">
        <f>Q426*P426</f>
        <v>0.47400000000000003</v>
      </c>
      <c r="S426" s="61">
        <v>0</v>
      </c>
      <c r="T426" s="65">
        <f>S426*2.68</f>
        <v>0</v>
      </c>
      <c r="U426" s="56">
        <f>1000*(R426)*O426/((R426)+T426)</f>
        <v>1000000</v>
      </c>
      <c r="V426" s="66">
        <f>(R426+T426)/((S426*6.7)+(Q426))</f>
        <v>0.47400000000000003</v>
      </c>
      <c r="W426" s="67">
        <v>6.72</v>
      </c>
      <c r="X426" s="68">
        <v>8</v>
      </c>
      <c r="Y426" s="69">
        <f>(W426/X426)*8*R426</f>
        <v>3.1852800000000001</v>
      </c>
      <c r="Z426" s="70">
        <v>0</v>
      </c>
      <c r="AA426" s="71">
        <v>10</v>
      </c>
      <c r="AB426" s="68">
        <v>16</v>
      </c>
      <c r="AC426" s="72">
        <f>(Z426+(AA426/AB426))*2.7</f>
        <v>1.6875</v>
      </c>
      <c r="AD426" s="73">
        <f>Y426*U426/(Y426+AC426)</f>
        <v>653688.44889364997</v>
      </c>
      <c r="AE426" s="69">
        <f>(Y426+AC426)/(8*(W426/X426)+8*0.84375*(Z426+AA426/AB426))</f>
        <v>0.44546040452519714</v>
      </c>
      <c r="AF426" s="74">
        <f>AD426*AE426</f>
        <v>291192.32087761397</v>
      </c>
      <c r="AG426" t="s">
        <v>282</v>
      </c>
      <c r="AH426" s="71">
        <v>8</v>
      </c>
      <c r="AI426" s="71">
        <v>16</v>
      </c>
      <c r="AJ426" s="2">
        <f>(AF426*(AH426/AI426)/16)*J426/1000</f>
        <v>9.099760027425436</v>
      </c>
      <c r="AK426" t="s">
        <v>267</v>
      </c>
    </row>
    <row r="427" spans="1:42" ht="12.75">
      <c r="A427" s="1" t="s">
        <v>603</v>
      </c>
      <c r="C427" s="94">
        <f>AJ427</f>
        <v>1.4862975740345479</v>
      </c>
      <c r="D427" t="str">
        <f>AK427</f>
        <v>µg</v>
      </c>
      <c r="E427" t="s">
        <v>604</v>
      </c>
      <c r="F427" t="s">
        <v>605</v>
      </c>
      <c r="G427" t="s">
        <v>606</v>
      </c>
      <c r="H427" s="5">
        <v>0.94700000000000006</v>
      </c>
      <c r="I427" s="5">
        <v>1</v>
      </c>
      <c r="J427" s="6">
        <f>H427/I427</f>
        <v>0.94700000000000006</v>
      </c>
      <c r="K427" s="59">
        <v>0.46300000000000002</v>
      </c>
      <c r="L427" s="60">
        <v>0.52800000000000002</v>
      </c>
      <c r="M427" s="61">
        <v>2</v>
      </c>
      <c r="N427" s="52">
        <f>M427*2.68</f>
        <v>5.3600000000000003</v>
      </c>
      <c r="O427" s="62">
        <f>(L427*1000)/(N427+L427)</f>
        <v>89.673913043478265</v>
      </c>
      <c r="P427" s="63">
        <v>0.36599999999999999</v>
      </c>
      <c r="Q427" s="61">
        <v>0.25</v>
      </c>
      <c r="R427" s="64">
        <f>Q427*P427</f>
        <v>0.091499999999999998</v>
      </c>
      <c r="S427" s="61">
        <v>2</v>
      </c>
      <c r="T427" s="65">
        <f>S427*2.68</f>
        <v>5.3600000000000003</v>
      </c>
      <c r="U427" s="56">
        <f>1000*(R427)*O427/((R427)+T427)</f>
        <v>1505.1202501106598</v>
      </c>
      <c r="V427" s="66">
        <f>(R427+T427)/((S427*6.7)+(Q427))</f>
        <v>0.39937728937728939</v>
      </c>
      <c r="W427" s="67">
        <v>1</v>
      </c>
      <c r="X427" s="68">
        <v>8</v>
      </c>
      <c r="Y427" s="69">
        <f>(W427*8*V427)/X427</f>
        <v>0.39937728937728939</v>
      </c>
      <c r="Z427" s="70">
        <v>1</v>
      </c>
      <c r="AA427" s="71">
        <v>10</v>
      </c>
      <c r="AB427" s="68">
        <v>16</v>
      </c>
      <c r="AC427" s="68">
        <f>(Z427+(AA427/AB427))*2.7</f>
        <v>4.3875000000000002</v>
      </c>
      <c r="AD427" s="73">
        <f>Y427*U427/(Y427+AC427)</f>
        <v>125.57473470439845</v>
      </c>
      <c r="AE427" s="69">
        <f>(Y427+AC427)/(8*(W427/X427)+8*0.84375*(Z427+AA427/AB427))</f>
        <v>0.3999479719584158</v>
      </c>
      <c r="AF427" s="74">
        <f>AD427*AE427</f>
        <v>50.223360474240259</v>
      </c>
      <c r="AG427" t="s">
        <v>604</v>
      </c>
      <c r="AH427" s="71">
        <v>8</v>
      </c>
      <c r="AI427" s="71">
        <v>16</v>
      </c>
      <c r="AJ427" s="76">
        <f>(AF427*(AH427/AI427)/16)*J427</f>
        <v>1.4862975740345479</v>
      </c>
      <c r="AK427" t="s">
        <v>41</v>
      </c>
      <c r="AM427" t="s">
        <v>607</v>
      </c>
      <c r="AN427" s="11"/>
      <c r="AP427" s="2"/>
    </row>
    <row r="428" spans="3:35" ht="12.75">
      <c r="C428" s="99">
        <v>2</v>
      </c>
      <c r="D428" t="s">
        <v>308</v>
      </c>
      <c r="E428" t="s">
        <v>309</v>
      </c>
      <c r="J428" s="6"/>
      <c r="K428" s="6"/>
      <c r="L428" s="50"/>
      <c r="M428" s="51"/>
      <c r="N428" s="52"/>
      <c r="O428" s="53"/>
      <c r="P428" s="50"/>
      <c r="Q428" s="54"/>
      <c r="R428" s="55"/>
      <c r="S428" s="55"/>
      <c r="T428" s="55"/>
      <c r="U428" s="56"/>
      <c r="V428" s="55"/>
      <c r="W428" s="9"/>
      <c r="Y428" s="9"/>
      <c r="Z428" s="9"/>
      <c r="AA428" s="9"/>
      <c r="AC428" s="9"/>
      <c r="AD428" s="57"/>
      <c r="AE428" s="9"/>
      <c r="AF428" s="58"/>
      <c r="AH428" s="71"/>
      <c r="AI428" s="71"/>
    </row>
    <row r="429" spans="3:35" ht="12.75">
      <c r="C429" s="99">
        <v>7</v>
      </c>
      <c r="D429" t="s">
        <v>308</v>
      </c>
      <c r="E429" t="s">
        <v>310</v>
      </c>
      <c r="J429" s="6"/>
      <c r="K429" s="6"/>
      <c r="L429" s="50"/>
      <c r="M429" s="51"/>
      <c r="N429" s="52"/>
      <c r="O429" s="53"/>
      <c r="P429" s="50"/>
      <c r="Q429" s="54"/>
      <c r="R429" s="55"/>
      <c r="S429" s="55"/>
      <c r="T429" s="55"/>
      <c r="U429" s="56"/>
      <c r="V429" s="55"/>
      <c r="W429" s="9"/>
      <c r="Y429" s="9"/>
      <c r="Z429" s="9"/>
      <c r="AA429" s="9"/>
      <c r="AC429" s="9"/>
      <c r="AD429" s="57"/>
      <c r="AE429" s="9"/>
      <c r="AF429" s="58"/>
      <c r="AH429" s="71"/>
      <c r="AI429" s="71"/>
    </row>
    <row r="430" spans="5:33" ht="13.4" customHeight="1">
      <c r="E430" s="92" t="s">
        <v>608</v>
      </c>
      <c r="L430" s="50"/>
      <c r="M430" s="51"/>
      <c r="N430" s="52"/>
      <c r="O430" s="53"/>
      <c r="P430" s="50"/>
      <c r="Q430" s="54"/>
      <c r="R430" s="55"/>
      <c r="S430" s="55"/>
      <c r="T430" s="55"/>
      <c r="U430" s="56"/>
      <c r="V430" s="55"/>
      <c r="W430" s="9"/>
      <c r="Y430" s="9"/>
      <c r="Z430" s="9"/>
      <c r="AA430" s="9"/>
      <c r="AC430" s="9"/>
      <c r="AD430" s="57"/>
      <c r="AE430" s="9"/>
      <c r="AF430" s="58"/>
      <c r="AG430" s="92" t="s">
        <v>608</v>
      </c>
    </row>
    <row r="431" spans="1:33" ht="12.75">
      <c r="A431" s="1" t="s">
        <v>356</v>
      </c>
      <c r="C431" s="10">
        <v>34</v>
      </c>
      <c r="D431" t="s">
        <v>176</v>
      </c>
      <c r="E431" t="s">
        <v>357</v>
      </c>
      <c r="F431" t="s">
        <v>609</v>
      </c>
      <c r="L431" s="50"/>
      <c r="M431" s="51"/>
      <c r="N431" s="52"/>
      <c r="O431" s="53"/>
      <c r="P431" s="50"/>
      <c r="Q431" s="54"/>
      <c r="R431" s="55"/>
      <c r="S431" s="55"/>
      <c r="T431" s="55"/>
      <c r="U431" s="56"/>
      <c r="V431" s="55"/>
      <c r="W431" s="9"/>
      <c r="Y431" s="9"/>
      <c r="Z431" s="9"/>
      <c r="AA431" s="9"/>
      <c r="AC431" s="9"/>
      <c r="AD431" s="57"/>
      <c r="AE431" s="9"/>
      <c r="AF431" s="58"/>
      <c r="AG431" s="92"/>
    </row>
    <row r="432" spans="3:37" ht="12.75">
      <c r="C432" s="82">
        <f>AJ432</f>
        <v>2.4269662921348307</v>
      </c>
      <c r="D432" t="s">
        <v>267</v>
      </c>
      <c r="E432" t="s">
        <v>306</v>
      </c>
      <c r="H432">
        <v>1</v>
      </c>
      <c r="I432">
        <v>1</v>
      </c>
      <c r="J432" s="6">
        <f>H432/I432</f>
        <v>1</v>
      </c>
      <c r="K432" s="6"/>
      <c r="L432" s="60">
        <v>1</v>
      </c>
      <c r="M432" s="61">
        <v>0</v>
      </c>
      <c r="N432" s="52">
        <f>M432*2.68</f>
        <v>0</v>
      </c>
      <c r="O432" s="62">
        <f>(L432*1000)/(N432+L432)</f>
        <v>1000</v>
      </c>
      <c r="P432" s="63">
        <v>0.432</v>
      </c>
      <c r="Q432" s="61">
        <v>1</v>
      </c>
      <c r="R432" s="64">
        <f>Q432*P432</f>
        <v>0.432</v>
      </c>
      <c r="S432" s="61">
        <v>0</v>
      </c>
      <c r="T432" s="65">
        <f>S432*2.68</f>
        <v>0</v>
      </c>
      <c r="U432" s="56">
        <f>1000*(R432)*O432/((R432)+T432)</f>
        <v>1000000</v>
      </c>
      <c r="V432" s="66">
        <f>(R432+T432)/((S432*6.7)+(Q432))</f>
        <v>0.432</v>
      </c>
      <c r="W432" s="67">
        <v>1</v>
      </c>
      <c r="X432" s="68">
        <v>8</v>
      </c>
      <c r="Y432" s="69">
        <f>(W432/X432)*8*R432</f>
        <v>0.432</v>
      </c>
      <c r="Z432" s="70">
        <v>1</v>
      </c>
      <c r="AA432" s="71">
        <v>8</v>
      </c>
      <c r="AB432" s="68">
        <v>16</v>
      </c>
      <c r="AC432" s="72">
        <f>(Z432+(AA432/AB432))*2.7</f>
        <v>4.0500000000000007</v>
      </c>
      <c r="AD432" s="73">
        <f>Y432*U432/(Y432+AC432)</f>
        <v>96385.54216867467</v>
      </c>
      <c r="AE432" s="69">
        <f>(Y432+AC432)/(8*(W432/X432)+8*0.84375*(Z432+AA432/AB432))</f>
        <v>0.40287640449438206</v>
      </c>
      <c r="AF432" s="74">
        <f>AD432*AE432</f>
        <v>38831.460674157293</v>
      </c>
      <c r="AG432" t="s">
        <v>306</v>
      </c>
      <c r="AH432" s="71">
        <v>16</v>
      </c>
      <c r="AI432" s="71">
        <v>16</v>
      </c>
      <c r="AJ432" s="2">
        <f>(AF432*(AH432/AI432)/16)*J432/1000</f>
        <v>2.4269662921348307</v>
      </c>
      <c r="AK432" t="s">
        <v>267</v>
      </c>
    </row>
    <row r="433" spans="5:33" ht="12.75">
      <c r="E433" s="92" t="s">
        <v>610</v>
      </c>
      <c r="L433" s="50"/>
      <c r="M433" s="51"/>
      <c r="N433" s="52"/>
      <c r="O433" s="53"/>
      <c r="P433" s="50"/>
      <c r="Q433" s="54"/>
      <c r="R433" s="55"/>
      <c r="S433" s="55"/>
      <c r="T433" s="55"/>
      <c r="U433" s="56"/>
      <c r="V433" s="55"/>
      <c r="W433" s="9"/>
      <c r="Y433" s="9"/>
      <c r="Z433" s="9"/>
      <c r="AA433" s="9"/>
      <c r="AC433" s="9"/>
      <c r="AD433" s="57"/>
      <c r="AE433" s="9"/>
      <c r="AF433" s="58"/>
      <c r="AG433" s="92" t="s">
        <v>610</v>
      </c>
    </row>
    <row r="434" spans="1:43" ht="14.9" customHeight="1">
      <c r="A434" s="1" t="s">
        <v>295</v>
      </c>
      <c r="B434" t="s">
        <v>584</v>
      </c>
      <c r="C434" s="10">
        <f>AJ434</f>
        <v>259.29370752284979</v>
      </c>
      <c r="D434" t="str">
        <f>AK434</f>
        <v>µg</v>
      </c>
      <c r="E434" t="s">
        <v>296</v>
      </c>
      <c r="F434" t="s">
        <v>297</v>
      </c>
      <c r="G434" t="s">
        <v>611</v>
      </c>
      <c r="H434">
        <v>97</v>
      </c>
      <c r="I434">
        <v>136</v>
      </c>
      <c r="J434" s="6">
        <f>H434/I434</f>
        <v>0.71323529411764708</v>
      </c>
      <c r="K434" s="59">
        <v>0.58399999999999996</v>
      </c>
      <c r="L434" s="60">
        <v>1</v>
      </c>
      <c r="M434" s="61">
        <v>0</v>
      </c>
      <c r="N434" s="52">
        <f>M434*2.68</f>
        <v>0</v>
      </c>
      <c r="O434" s="62">
        <f>(L434*1000)/(N434+L434)</f>
        <v>1000</v>
      </c>
      <c r="P434" s="63">
        <v>0.58399999999999996</v>
      </c>
      <c r="Q434" s="61">
        <v>1</v>
      </c>
      <c r="R434" s="64">
        <f>Q434*P434</f>
        <v>0.58399999999999996</v>
      </c>
      <c r="S434" s="61">
        <v>0</v>
      </c>
      <c r="T434" s="65">
        <f>S434*2.68</f>
        <v>0</v>
      </c>
      <c r="U434" s="56">
        <f>1000*(R434)*O434/((R434)+T434)</f>
        <v>1000000.0000000001</v>
      </c>
      <c r="V434" s="66">
        <f>(R434+T434)/((S434*6.7)+(Q434))</f>
        <v>0.58399999999999996</v>
      </c>
      <c r="W434" s="67">
        <v>0.50</v>
      </c>
      <c r="X434" s="68">
        <v>8</v>
      </c>
      <c r="Y434" s="69">
        <f>(W434*8*V434)/X434</f>
        <v>0.29199999999999998</v>
      </c>
      <c r="Z434" s="70">
        <v>2</v>
      </c>
      <c r="AA434" s="71">
        <v>4</v>
      </c>
      <c r="AB434" s="68">
        <v>16</v>
      </c>
      <c r="AC434" s="68">
        <f>(Z434+(AA434/AB434))*2.7</f>
        <v>6.0750000000000002</v>
      </c>
      <c r="AD434" s="73">
        <f>Y434*U434/(Y434+AC434)</f>
        <v>45861.473221297318</v>
      </c>
      <c r="AE434" s="69">
        <f>(Y434+AC434)/(8*(W434/X434)+8*0.84375*(Z434+AA434/AB434))</f>
        <v>0.40586454183266929</v>
      </c>
      <c r="AF434" s="74">
        <f>AD434*AE434</f>
        <v>18613.545816733069</v>
      </c>
      <c r="AG434" s="75" t="s">
        <v>296</v>
      </c>
      <c r="AH434" s="71">
        <v>5</v>
      </c>
      <c r="AI434" s="71">
        <v>16</v>
      </c>
      <c r="AJ434" s="2">
        <f>(AF434*(AH434/AI434)/16)*J434</f>
        <v>259.29370752284979</v>
      </c>
      <c r="AK434" t="s">
        <v>41</v>
      </c>
      <c r="AM434" s="77" t="s">
        <v>612</v>
      </c>
      <c r="AN434" s="77"/>
      <c r="AO434" s="77"/>
      <c r="AP434" s="77"/>
      <c r="AQ434" s="77"/>
    </row>
    <row r="435" spans="3:37" ht="12.75">
      <c r="C435" s="82">
        <f>AJ435</f>
        <v>5.6273054907780358</v>
      </c>
      <c r="D435" t="s">
        <v>267</v>
      </c>
      <c r="E435" t="s">
        <v>282</v>
      </c>
      <c r="H435">
        <v>1</v>
      </c>
      <c r="I435">
        <v>1</v>
      </c>
      <c r="J435" s="6">
        <f>H435/I435</f>
        <v>1</v>
      </c>
      <c r="K435" s="6"/>
      <c r="L435" s="60">
        <v>1</v>
      </c>
      <c r="M435" s="61">
        <v>0</v>
      </c>
      <c r="N435" s="52">
        <f>M435*2.68</f>
        <v>0</v>
      </c>
      <c r="O435" s="62">
        <f>(L435*1000)/(N435+L435)</f>
        <v>1000</v>
      </c>
      <c r="P435" s="63">
        <v>0.47400000000000003</v>
      </c>
      <c r="Q435" s="61">
        <v>1</v>
      </c>
      <c r="R435" s="64">
        <f>Q435*P435</f>
        <v>0.47400000000000003</v>
      </c>
      <c r="S435" s="61">
        <v>0</v>
      </c>
      <c r="T435" s="65">
        <f>S435*2.68</f>
        <v>0</v>
      </c>
      <c r="U435" s="56">
        <f>1000*(R435)*O435/((R435)+T435)</f>
        <v>1000000</v>
      </c>
      <c r="V435" s="66">
        <f>(R435+T435)/((S435*6.7)+(Q435))</f>
        <v>0.47400000000000003</v>
      </c>
      <c r="W435" s="67">
        <v>3.36</v>
      </c>
      <c r="X435" s="68">
        <v>8</v>
      </c>
      <c r="Y435" s="69">
        <f>(W435/X435)*8*R435</f>
        <v>1.5926400000000001</v>
      </c>
      <c r="Z435" s="70">
        <v>0</v>
      </c>
      <c r="AA435" s="71">
        <v>13</v>
      </c>
      <c r="AB435" s="68">
        <v>16</v>
      </c>
      <c r="AC435" s="72">
        <f>(Z435+(AA435/AB435))*2.7</f>
        <v>2.1937500000000001</v>
      </c>
      <c r="AD435" s="73">
        <f>Y435*U435/(Y435+AC435)</f>
        <v>420622.28138147417</v>
      </c>
      <c r="AE435" s="69">
        <f>(Y435+AC435)/(8*(W435/X435)+8*0.84375*(Z435+AA435/AB435))</f>
        <v>0.42811278354886573</v>
      </c>
      <c r="AF435" s="74">
        <f>AD435*AE435</f>
        <v>180073.77570489715</v>
      </c>
      <c r="AG435" t="s">
        <v>282</v>
      </c>
      <c r="AH435" s="71">
        <v>8</v>
      </c>
      <c r="AI435" s="71">
        <v>16</v>
      </c>
      <c r="AJ435" s="2">
        <f>(AF435*(AH435/AI435)/16)*J435/1000</f>
        <v>5.6273054907780358</v>
      </c>
      <c r="AK435" t="s">
        <v>267</v>
      </c>
    </row>
    <row r="436" spans="3:37" ht="12.75">
      <c r="C436" s="82">
        <f>AJ436</f>
        <v>4.5436494351249568</v>
      </c>
      <c r="D436" t="s">
        <v>267</v>
      </c>
      <c r="E436" t="s">
        <v>307</v>
      </c>
      <c r="H436">
        <v>1</v>
      </c>
      <c r="I436">
        <v>1</v>
      </c>
      <c r="J436" s="6">
        <f>H436/I436</f>
        <v>1</v>
      </c>
      <c r="K436" s="6"/>
      <c r="L436" s="60">
        <v>1</v>
      </c>
      <c r="M436" s="61">
        <v>0</v>
      </c>
      <c r="N436" s="52">
        <f>M436*2.68</f>
        <v>0</v>
      </c>
      <c r="O436" s="62">
        <f>(L436*1000)/(N436+L436)</f>
        <v>1000</v>
      </c>
      <c r="P436" s="63">
        <v>0.47400000000000003</v>
      </c>
      <c r="Q436" s="61">
        <v>1</v>
      </c>
      <c r="R436" s="64">
        <f>Q436*P436</f>
        <v>0.47400000000000003</v>
      </c>
      <c r="S436" s="61">
        <v>0</v>
      </c>
      <c r="T436" s="65">
        <f>S436*2.68</f>
        <v>0</v>
      </c>
      <c r="U436" s="56">
        <f>1000*(R436)*O436/((R436)+T436)</f>
        <v>1000000</v>
      </c>
      <c r="V436" s="66">
        <f>(R436+T436)/((S436*6.7)+(Q436))</f>
        <v>0.47400000000000003</v>
      </c>
      <c r="W436" s="67">
        <v>3.36</v>
      </c>
      <c r="X436" s="68">
        <v>8</v>
      </c>
      <c r="Y436" s="69">
        <f>(W436/X436)*8*R436</f>
        <v>1.5926400000000001</v>
      </c>
      <c r="Z436" s="70">
        <v>1</v>
      </c>
      <c r="AA436" s="71">
        <v>2</v>
      </c>
      <c r="AB436" s="68">
        <v>16</v>
      </c>
      <c r="AC436" s="72">
        <f>(Z436+(AA436/AB436))*2.7</f>
        <v>3.0375000000000001</v>
      </c>
      <c r="AD436" s="73">
        <f>Y436*U436/(Y436+AC436)</f>
        <v>343972.32049138902</v>
      </c>
      <c r="AE436" s="69">
        <f>(Y436+AC436)/(8*(W436/X436)+8*0.84375*(Z436+AA436/AB436))</f>
        <v>0.42269907565902082</v>
      </c>
      <c r="AF436" s="74">
        <f>AD436*AE436</f>
        <v>145396.78192399861</v>
      </c>
      <c r="AG436" t="s">
        <v>307</v>
      </c>
      <c r="AH436" s="71">
        <v>8</v>
      </c>
      <c r="AI436" s="71">
        <v>16</v>
      </c>
      <c r="AJ436" s="2">
        <f>(AF436*(AH436/AI436)/16)*J436/1000</f>
        <v>4.5436494351249568</v>
      </c>
      <c r="AK436" t="s">
        <v>267</v>
      </c>
    </row>
    <row r="437" spans="3:37" ht="12.75">
      <c r="C437" s="82">
        <f>AJ437</f>
        <v>4.1074666227130363</v>
      </c>
      <c r="D437" t="s">
        <v>267</v>
      </c>
      <c r="E437" t="s">
        <v>283</v>
      </c>
      <c r="H437">
        <v>1</v>
      </c>
      <c r="I437">
        <v>1</v>
      </c>
      <c r="J437" s="6">
        <f>H437/I437</f>
        <v>1</v>
      </c>
      <c r="K437" s="6"/>
      <c r="L437" s="60">
        <v>1</v>
      </c>
      <c r="M437" s="61">
        <v>0</v>
      </c>
      <c r="N437" s="52">
        <f>M437*2.68</f>
        <v>0</v>
      </c>
      <c r="O437" s="62">
        <f>(L437*1000)/(N437+L437)</f>
        <v>1000</v>
      </c>
      <c r="P437" s="63">
        <v>0.44500000000000001</v>
      </c>
      <c r="Q437" s="61">
        <v>1</v>
      </c>
      <c r="R437" s="64">
        <f>Q437*P437</f>
        <v>0.44500000000000001</v>
      </c>
      <c r="S437" s="61">
        <v>0</v>
      </c>
      <c r="T437" s="65">
        <f>S437*2.68</f>
        <v>0</v>
      </c>
      <c r="U437" s="56">
        <f>1000*(R437)*O437/((R437)+T437)</f>
        <v>1000000</v>
      </c>
      <c r="V437" s="66">
        <f>(R437+T437)/((S437*6.7)+(Q437))</f>
        <v>0.44500000000000001</v>
      </c>
      <c r="W437" s="67">
        <v>3.36</v>
      </c>
      <c r="X437" s="68">
        <v>8</v>
      </c>
      <c r="Y437" s="69">
        <f>(W437/X437)*8*R437</f>
        <v>1.4951999999999999</v>
      </c>
      <c r="Z437" s="70">
        <v>1</v>
      </c>
      <c r="AA437" s="71">
        <v>3</v>
      </c>
      <c r="AB437" s="68">
        <v>16</v>
      </c>
      <c r="AC437" s="72">
        <f>(Z437+(AA437/AB437))*2.7</f>
        <v>3.2062500000000003</v>
      </c>
      <c r="AD437" s="73">
        <f>Y437*U437/(Y437+AC437)</f>
        <v>318029.5440768273</v>
      </c>
      <c r="AE437" s="69">
        <f>(Y437+AC437)/(8*(W437/X437)+8*0.84375*(Z437+AA437/AB437))</f>
        <v>0.41329157738585792</v>
      </c>
      <c r="AF437" s="74">
        <f>AD437*AE437</f>
        <v>131438.93192681717</v>
      </c>
      <c r="AG437" t="s">
        <v>283</v>
      </c>
      <c r="AH437" s="71">
        <v>8</v>
      </c>
      <c r="AI437" s="71">
        <v>16</v>
      </c>
      <c r="AJ437" s="2">
        <f>(AF437*(AH437/AI437)/16)*J437/1000</f>
        <v>4.1074666227130363</v>
      </c>
      <c r="AK437" t="s">
        <v>267</v>
      </c>
    </row>
    <row r="438" spans="3:37" ht="12.75">
      <c r="C438" s="82">
        <f>AJ438</f>
        <v>1.4974003466204502</v>
      </c>
      <c r="D438" t="s">
        <v>267</v>
      </c>
      <c r="E438" t="s">
        <v>306</v>
      </c>
      <c r="H438">
        <v>1</v>
      </c>
      <c r="I438">
        <v>1</v>
      </c>
      <c r="J438" s="6">
        <f>H438/I438</f>
        <v>1</v>
      </c>
      <c r="K438" s="6"/>
      <c r="L438" s="60">
        <v>1</v>
      </c>
      <c r="M438" s="61">
        <v>0</v>
      </c>
      <c r="N438" s="52">
        <f>M438*2.68</f>
        <v>0</v>
      </c>
      <c r="O438" s="62">
        <f>(L438*1000)/(N438+L438)</f>
        <v>1000</v>
      </c>
      <c r="P438" s="63">
        <v>0.432</v>
      </c>
      <c r="Q438" s="61">
        <v>1</v>
      </c>
      <c r="R438" s="64">
        <f>Q438*P438</f>
        <v>0.432</v>
      </c>
      <c r="S438" s="61">
        <v>0</v>
      </c>
      <c r="T438" s="65">
        <f>S438*2.68</f>
        <v>0</v>
      </c>
      <c r="U438" s="56">
        <f>1000*(R438)*O438/((R438)+T438)</f>
        <v>1000000</v>
      </c>
      <c r="V438" s="66">
        <f>(R438+T438)/((S438*6.7)+(Q438))</f>
        <v>0.432</v>
      </c>
      <c r="W438" s="67">
        <v>1</v>
      </c>
      <c r="X438" s="68">
        <v>8</v>
      </c>
      <c r="Y438" s="69">
        <f>(W438/X438)*8*R438</f>
        <v>0.432</v>
      </c>
      <c r="Z438" s="70">
        <v>1</v>
      </c>
      <c r="AA438" s="71">
        <v>3</v>
      </c>
      <c r="AB438" s="68">
        <v>16</v>
      </c>
      <c r="AC438" s="72">
        <f>(Z438+(AA438/AB438))*2.7</f>
        <v>3.2062500000000003</v>
      </c>
      <c r="AD438" s="73">
        <f>Y438*U438/(Y438+AC438)</f>
        <v>118738.40445269016</v>
      </c>
      <c r="AE438" s="69">
        <f>(Y438+AC438)/(8*(W438/X438)+8*0.84375*(Z438+AA438/AB438))</f>
        <v>0.40354939341421137</v>
      </c>
      <c r="AF438" s="74">
        <f>AD438*AE438</f>
        <v>47916.811091854404</v>
      </c>
      <c r="AG438" t="s">
        <v>306</v>
      </c>
      <c r="AH438" s="71">
        <v>8</v>
      </c>
      <c r="AI438" s="71">
        <v>16</v>
      </c>
      <c r="AJ438" s="2">
        <f>(AF438*(AH438/AI438)/16)*J438/1000</f>
        <v>1.4974003466204502</v>
      </c>
      <c r="AK438" t="s">
        <v>267</v>
      </c>
    </row>
    <row r="439" spans="3:37" ht="12.75">
      <c r="C439" s="82">
        <f>AJ439</f>
        <v>6.6988130563798203</v>
      </c>
      <c r="D439" t="s">
        <v>267</v>
      </c>
      <c r="E439" t="s">
        <v>284</v>
      </c>
      <c r="H439">
        <v>1</v>
      </c>
      <c r="I439">
        <v>1</v>
      </c>
      <c r="J439" s="6">
        <f>H439/I439</f>
        <v>1</v>
      </c>
      <c r="K439" s="6"/>
      <c r="L439" s="60">
        <v>1</v>
      </c>
      <c r="M439" s="61">
        <v>0</v>
      </c>
      <c r="N439" s="52">
        <f>M439*2.68</f>
        <v>0</v>
      </c>
      <c r="O439" s="62">
        <f>(L439*1000)/(N439+L439)</f>
        <v>1000</v>
      </c>
      <c r="P439" s="63">
        <v>0.64500000000000002</v>
      </c>
      <c r="Q439" s="61">
        <v>1</v>
      </c>
      <c r="R439" s="64">
        <f>Q439*P439</f>
        <v>0.64500000000000002</v>
      </c>
      <c r="S439" s="61">
        <v>0</v>
      </c>
      <c r="T439" s="65">
        <f>S439*2.68</f>
        <v>0</v>
      </c>
      <c r="U439" s="56">
        <f>1000*(R439)*O439/((R439)+T439)</f>
        <v>1000000</v>
      </c>
      <c r="V439" s="66">
        <f>(R439+T439)/((S439*6.7)+(Q439))</f>
        <v>0.64500000000000002</v>
      </c>
      <c r="W439" s="67">
        <v>3.36</v>
      </c>
      <c r="X439" s="68">
        <v>8</v>
      </c>
      <c r="Y439" s="69">
        <f>(W439/X439)*8*R439</f>
        <v>2.1671999999999998</v>
      </c>
      <c r="Z439" s="70">
        <v>1</v>
      </c>
      <c r="AA439" s="71">
        <v>0</v>
      </c>
      <c r="AB439" s="68">
        <v>16</v>
      </c>
      <c r="AC439" s="72">
        <f>(Z439+(AA439/AB439))*2.7</f>
        <v>2.7000000000000002</v>
      </c>
      <c r="AD439" s="73">
        <f>Y439*U439/(Y439+AC439)</f>
        <v>445266.27218934905</v>
      </c>
      <c r="AE439" s="69">
        <f>(Y439+AC439)/(8*(W439/X439)+8*0.84375*(Z439+AA439/AB439))</f>
        <v>0.48142433234421361</v>
      </c>
      <c r="AF439" s="74">
        <f>AD439*AE439</f>
        <v>214362.01780415425</v>
      </c>
      <c r="AG439" t="s">
        <v>284</v>
      </c>
      <c r="AH439" s="71">
        <v>8</v>
      </c>
      <c r="AI439" s="71">
        <v>16</v>
      </c>
      <c r="AJ439" s="2">
        <f>(AF439*(AH439/AI439)/16)*J439/1000</f>
        <v>6.6988130563798203</v>
      </c>
      <c r="AK439" t="s">
        <v>267</v>
      </c>
    </row>
    <row r="440" spans="3:37" ht="12.75">
      <c r="C440" s="82">
        <f>AJ440</f>
        <v>5.2025052192066799</v>
      </c>
      <c r="D440" t="s">
        <v>267</v>
      </c>
      <c r="E440" t="s">
        <v>287</v>
      </c>
      <c r="H440">
        <v>1</v>
      </c>
      <c r="I440">
        <v>1</v>
      </c>
      <c r="J440" s="6">
        <f>H440/I440</f>
        <v>1</v>
      </c>
      <c r="K440" s="6"/>
      <c r="L440" s="60">
        <v>1</v>
      </c>
      <c r="M440" s="61">
        <v>0</v>
      </c>
      <c r="N440" s="52">
        <f>M440*2.68</f>
        <v>0</v>
      </c>
      <c r="O440" s="62">
        <f>(L440*1000)/(N440+L440)</f>
        <v>1000</v>
      </c>
      <c r="P440" s="63">
        <v>0.623</v>
      </c>
      <c r="Q440" s="61">
        <v>1</v>
      </c>
      <c r="R440" s="64">
        <f>Q440*P440</f>
        <v>0.623</v>
      </c>
      <c r="S440" s="61">
        <v>0</v>
      </c>
      <c r="T440" s="65">
        <f>S440*2.68</f>
        <v>0</v>
      </c>
      <c r="U440" s="56">
        <f>1000*(R440)*O440/((R440)+T440)</f>
        <v>1000000</v>
      </c>
      <c r="V440" s="66">
        <f>(R440+T440)/((S440*6.7)+(Q440))</f>
        <v>0.623</v>
      </c>
      <c r="W440" s="67">
        <v>2</v>
      </c>
      <c r="X440" s="68">
        <v>8</v>
      </c>
      <c r="Y440" s="69">
        <f>(W440/X440)*8*R440</f>
        <v>1.246</v>
      </c>
      <c r="Z440" s="70">
        <v>0</v>
      </c>
      <c r="AA440" s="71">
        <v>13</v>
      </c>
      <c r="AB440" s="68">
        <v>16</v>
      </c>
      <c r="AC440" s="72">
        <f>(Z440+(AA440/AB440))*2.7</f>
        <v>2.1937500000000001</v>
      </c>
      <c r="AD440" s="73">
        <f>Y440*U440/(Y440+AC440)</f>
        <v>362235.6275892143</v>
      </c>
      <c r="AE440" s="69">
        <f>(Y440+AC440)/(8*(W440/X440)+8*0.84375*(Z440+AA440/AB440))</f>
        <v>0.45959081419624215</v>
      </c>
      <c r="AF440" s="74">
        <f>AD440*AE440</f>
        <v>166480.16701461375</v>
      </c>
      <c r="AG440" t="s">
        <v>287</v>
      </c>
      <c r="AH440" s="71">
        <v>8</v>
      </c>
      <c r="AI440" s="71">
        <v>16</v>
      </c>
      <c r="AJ440" s="2">
        <f>(AF440*(AH440/AI440)/16)*J440/1000</f>
        <v>5.2025052192066799</v>
      </c>
      <c r="AK440" t="s">
        <v>267</v>
      </c>
    </row>
    <row r="441" spans="1:42" ht="12.75">
      <c r="A441" s="1" t="s">
        <v>603</v>
      </c>
      <c r="C441" s="10">
        <f>AJ441</f>
        <v>11.73695246971109</v>
      </c>
      <c r="D441" t="str">
        <f>AK441</f>
        <v>µg</v>
      </c>
      <c r="E441" t="s">
        <v>613</v>
      </c>
      <c r="F441" t="s">
        <v>614</v>
      </c>
      <c r="G441" t="s">
        <v>615</v>
      </c>
      <c r="H441" s="5">
        <v>1</v>
      </c>
      <c r="I441" s="5">
        <v>1</v>
      </c>
      <c r="J441" s="6">
        <f>H441/I441</f>
        <v>1</v>
      </c>
      <c r="K441" s="59"/>
      <c r="L441" s="60">
        <v>0.0050000000000000001</v>
      </c>
      <c r="M441" s="61">
        <v>2</v>
      </c>
      <c r="N441" s="52">
        <f>M441*2.68</f>
        <v>5.3600000000000003</v>
      </c>
      <c r="O441" s="62">
        <f>(L441*1000)/(N441+L441)</f>
        <v>0.93196644920782845</v>
      </c>
      <c r="P441" s="63">
        <v>0.40300000000000002</v>
      </c>
      <c r="Q441" s="61">
        <v>1</v>
      </c>
      <c r="R441" s="64">
        <f>Q441*P441</f>
        <v>0.40300000000000002</v>
      </c>
      <c r="S441" s="61">
        <v>0</v>
      </c>
      <c r="T441" s="65">
        <f>S441*2.68</f>
        <v>0</v>
      </c>
      <c r="U441" s="56">
        <f>1000*(R441)*O441/((R441)+T441)</f>
        <v>931.96644920782842</v>
      </c>
      <c r="V441" s="66">
        <f>(R441+T441)/((S441*6.7)+(Q441))</f>
        <v>0.40300000000000002</v>
      </c>
      <c r="W441" s="67">
        <v>1</v>
      </c>
      <c r="X441" s="68">
        <v>8</v>
      </c>
      <c r="Y441" s="69">
        <f>(W441*8*V441)/X441</f>
        <v>0.40300000000000002</v>
      </c>
      <c r="Z441" s="70">
        <v>0</v>
      </c>
      <c r="AA441" s="71">
        <v>0</v>
      </c>
      <c r="AB441" s="68">
        <v>16</v>
      </c>
      <c r="AC441" s="68">
        <f>(Z441+(AA441/AB441))*2.7</f>
        <v>0</v>
      </c>
      <c r="AD441" s="73">
        <f>Y441*U441/(Y441+AC441)</f>
        <v>931.96644920782842</v>
      </c>
      <c r="AE441" s="69">
        <f>(Y441+AC441)/(8*(W441/X441)+8*0.84375*(Z441+AA441/AB441))</f>
        <v>0.40300000000000002</v>
      </c>
      <c r="AF441" s="74">
        <f>AD441*AE441</f>
        <v>375.58247903075488</v>
      </c>
      <c r="AG441" t="s">
        <v>616</v>
      </c>
      <c r="AH441" s="71">
        <v>8</v>
      </c>
      <c r="AI441" s="71">
        <v>16</v>
      </c>
      <c r="AJ441" s="76">
        <f>(AF441*(AH441/AI441)/16)*J441</f>
        <v>11.73695246971109</v>
      </c>
      <c r="AK441" t="s">
        <v>41</v>
      </c>
      <c r="AN441" s="11"/>
      <c r="AP441" s="2"/>
    </row>
    <row r="442" spans="12:32" ht="12.75">
      <c r="L442" s="50"/>
      <c r="M442" s="51"/>
      <c r="N442" s="52"/>
      <c r="O442" s="53"/>
      <c r="P442" s="50"/>
      <c r="Q442" s="54"/>
      <c r="R442" s="55"/>
      <c r="S442" s="55"/>
      <c r="T442" s="55"/>
      <c r="U442" s="56"/>
      <c r="V442" s="55"/>
      <c r="W442" s="9"/>
      <c r="Y442" s="9"/>
      <c r="Z442" s="9"/>
      <c r="AA442" s="9"/>
      <c r="AC442" s="9"/>
      <c r="AD442" s="57"/>
      <c r="AE442" s="9"/>
      <c r="AF442" s="58"/>
    </row>
    <row r="443" spans="5:33" ht="12.75">
      <c r="E443" s="49" t="s">
        <v>617</v>
      </c>
      <c r="L443" s="50"/>
      <c r="M443" s="51"/>
      <c r="N443" s="52"/>
      <c r="O443" s="53"/>
      <c r="P443" s="50"/>
      <c r="Q443" s="54"/>
      <c r="R443" s="55"/>
      <c r="S443" s="55"/>
      <c r="T443" s="55"/>
      <c r="U443" s="56"/>
      <c r="V443" s="55"/>
      <c r="W443" s="9"/>
      <c r="Y443" s="9"/>
      <c r="Z443" s="9"/>
      <c r="AA443" s="9"/>
      <c r="AC443" s="9"/>
      <c r="AD443" s="57"/>
      <c r="AE443" s="9"/>
      <c r="AF443" s="58"/>
      <c r="AG443" s="49" t="str">
        <f>E443</f>
        <v>PF - ferrous and other metals, 16 pills, 1 taken every tridiem</v>
      </c>
    </row>
    <row r="444" spans="5:33" ht="12.75">
      <c r="E444" s="92" t="s">
        <v>618</v>
      </c>
      <c r="L444" s="50"/>
      <c r="M444" s="51"/>
      <c r="N444" s="52"/>
      <c r="O444" s="53"/>
      <c r="P444" s="50"/>
      <c r="Q444" s="54"/>
      <c r="R444" s="55"/>
      <c r="S444" s="55"/>
      <c r="T444" s="55"/>
      <c r="U444" s="56"/>
      <c r="V444" s="55"/>
      <c r="W444" s="9"/>
      <c r="Y444" s="9"/>
      <c r="Z444" s="9"/>
      <c r="AA444" s="9"/>
      <c r="AC444" s="9"/>
      <c r="AD444" s="57"/>
      <c r="AE444" s="9"/>
      <c r="AF444" s="58"/>
      <c r="AG444" s="92" t="s">
        <v>618</v>
      </c>
    </row>
    <row r="445" spans="1:43" ht="14.9" customHeight="1">
      <c r="A445" s="1" t="s">
        <v>584</v>
      </c>
      <c r="C445" s="94">
        <f>AJ445</f>
        <v>4.6362732677855387</v>
      </c>
      <c r="D445" t="str">
        <f>AK445</f>
        <v>µg</v>
      </c>
      <c r="E445" t="s">
        <v>584</v>
      </c>
      <c r="F445" t="s">
        <v>585</v>
      </c>
      <c r="G445" t="s">
        <v>586</v>
      </c>
      <c r="H445" s="7">
        <v>1</v>
      </c>
      <c r="I445" s="6">
        <v>1.84</v>
      </c>
      <c r="J445" s="6">
        <f>H445/I445</f>
        <v>0.5434782608695653</v>
      </c>
      <c r="K445" s="59">
        <v>0.36399999999999999</v>
      </c>
      <c r="L445" s="60">
        <v>0.184</v>
      </c>
      <c r="M445" s="78">
        <f>N445/2.68</f>
        <v>2.0223880597014925</v>
      </c>
      <c r="N445" s="67">
        <v>5.42</v>
      </c>
      <c r="O445" s="62">
        <f>(L445*1000)/(N445+L445)</f>
        <v>32.833690221270523</v>
      </c>
      <c r="P445" s="63">
        <v>0.39700000000000002</v>
      </c>
      <c r="Q445" s="61">
        <v>1</v>
      </c>
      <c r="R445" s="64">
        <f>Q445*P445</f>
        <v>0.39700000000000002</v>
      </c>
      <c r="S445" s="61">
        <v>0</v>
      </c>
      <c r="T445" s="65">
        <f>S445*2.68</f>
        <v>0</v>
      </c>
      <c r="U445" s="56">
        <f>1000*(R445)*O445/((R445)+T445)</f>
        <v>32833.690221270517</v>
      </c>
      <c r="V445" s="66">
        <f>(R445+T445)/((S445*6.7)+(Q445))</f>
        <v>0.39700000000000002</v>
      </c>
      <c r="W445" s="67">
        <v>0.50</v>
      </c>
      <c r="X445" s="68">
        <v>8</v>
      </c>
      <c r="Y445" s="69">
        <f>(W445*8*V445)/X445</f>
        <v>0.19850000000000001</v>
      </c>
      <c r="Z445" s="70">
        <v>7</v>
      </c>
      <c r="AA445" s="71">
        <v>0</v>
      </c>
      <c r="AB445" s="68">
        <v>16</v>
      </c>
      <c r="AC445" s="68">
        <f>(Z445+(AA445/AB445))*2.7</f>
        <v>18.900000000000002</v>
      </c>
      <c r="AD445" s="73">
        <f>Y445*U445/(Y445+AC445)</f>
        <v>341.25651275870865</v>
      </c>
      <c r="AE445" s="69">
        <f>(Y445+AC445)/(8*(W445/X445)+8*0.84375*(Z445+AA445/AB445))</f>
        <v>0.39996858638743454</v>
      </c>
      <c r="AF445" s="74">
        <f>AD445*AE445</f>
        <v>136.49188500360623</v>
      </c>
      <c r="AG445" s="75" t="s">
        <v>584</v>
      </c>
      <c r="AH445" s="71">
        <v>16</v>
      </c>
      <c r="AI445" s="71">
        <v>16</v>
      </c>
      <c r="AJ445" s="2">
        <f>(AF445*(AH445/AI445)/16)*J445</f>
        <v>4.6362732677855387</v>
      </c>
      <c r="AK445" t="s">
        <v>41</v>
      </c>
      <c r="AM445" s="77"/>
      <c r="AN445" s="77"/>
      <c r="AO445" s="77"/>
      <c r="AP445" s="77"/>
      <c r="AQ445" s="77"/>
    </row>
    <row r="446" spans="1:39" ht="12.75">
      <c r="A446" s="1" t="s">
        <v>90</v>
      </c>
      <c r="B446" t="s">
        <v>584</v>
      </c>
      <c r="C446" s="10">
        <f>AJ446</f>
        <v>26.601954341058455</v>
      </c>
      <c r="D446" t="str">
        <f>AK446</f>
        <v>µg</v>
      </c>
      <c r="E446" t="s">
        <v>91</v>
      </c>
      <c r="F446" t="s">
        <v>92</v>
      </c>
      <c r="G446" t="s">
        <v>93</v>
      </c>
      <c r="H446" s="6">
        <v>18</v>
      </c>
      <c r="I446" s="6">
        <v>378</v>
      </c>
      <c r="J446" s="6">
        <f>H446/I446</f>
        <v>0.047619047619047616</v>
      </c>
      <c r="K446" s="59">
        <v>0.32100000000000001</v>
      </c>
      <c r="L446" s="75">
        <v>0.32100000000000001</v>
      </c>
      <c r="M446" s="61">
        <v>2.50</v>
      </c>
      <c r="N446" s="52">
        <f>M446*2.68</f>
        <v>6.7000000000000002</v>
      </c>
      <c r="O446" s="62">
        <f>(L446*1000)/(N446+L446)</f>
        <v>45.719982908417606</v>
      </c>
      <c r="P446" s="63">
        <v>0.39100000000000001</v>
      </c>
      <c r="Q446" s="61">
        <v>1</v>
      </c>
      <c r="R446" s="64">
        <f>Q446*P446</f>
        <v>0.39100000000000001</v>
      </c>
      <c r="S446" s="61">
        <v>0</v>
      </c>
      <c r="T446" s="65">
        <f>S446*2.68</f>
        <v>0</v>
      </c>
      <c r="U446" s="56">
        <f>1000*(R446)*O446/((R446)+T446)</f>
        <v>45719.982908417602</v>
      </c>
      <c r="V446" s="66">
        <f>(R446+T446)/((S446*6.7)+(Q446))</f>
        <v>0.39100000000000001</v>
      </c>
      <c r="W446" s="67">
        <v>1</v>
      </c>
      <c r="X446" s="68">
        <v>8</v>
      </c>
      <c r="Y446" s="69">
        <f>(W446*8*V446)/X446</f>
        <v>0.39100000000000001</v>
      </c>
      <c r="Z446" s="70">
        <v>0</v>
      </c>
      <c r="AA446" s="71">
        <v>0</v>
      </c>
      <c r="AB446" s="68">
        <v>16</v>
      </c>
      <c r="AC446" s="72">
        <f>(Z446+(AA446/AB446))*2.7</f>
        <v>0</v>
      </c>
      <c r="AD446" s="73">
        <f>Y446*U446/(Y446+AC446)</f>
        <v>45719.982908417602</v>
      </c>
      <c r="AE446" s="69">
        <f>(Y446+AC446)/(8*(W446/X446)+8*0.84375*(Z446+AA446/AB446))</f>
        <v>0.39100000000000001</v>
      </c>
      <c r="AF446" s="74">
        <f>AD446*AE446</f>
        <v>17876.513317191282</v>
      </c>
      <c r="AG446" t="s">
        <v>91</v>
      </c>
      <c r="AH446" s="71">
        <v>8</v>
      </c>
      <c r="AI446" s="71">
        <v>16</v>
      </c>
      <c r="AJ446" s="2">
        <f>(AF446*(AH446/AI446)/16)*J446</f>
        <v>26.601954341058455</v>
      </c>
      <c r="AK446" t="s">
        <v>41</v>
      </c>
      <c r="AM446" t="s">
        <v>94</v>
      </c>
    </row>
    <row r="447" spans="1:37" ht="12.75">
      <c r="A447" s="1" t="s">
        <v>77</v>
      </c>
      <c r="B447" t="s">
        <v>584</v>
      </c>
      <c r="C447" s="10">
        <f>AJ447</f>
        <v>10.990082273621658</v>
      </c>
      <c r="D447" t="str">
        <f>AK447</f>
        <v>µg</v>
      </c>
      <c r="E447" t="s">
        <v>78</v>
      </c>
      <c r="F447" t="s">
        <v>79</v>
      </c>
      <c r="G447" t="s">
        <v>619</v>
      </c>
      <c r="H447" s="6">
        <v>52</v>
      </c>
      <c r="I447" s="6">
        <v>418.33</v>
      </c>
      <c r="J447" s="6">
        <f>H447/I447</f>
        <v>0.12430377931298257</v>
      </c>
      <c r="K447" s="59">
        <v>0.52800000000000002</v>
      </c>
      <c r="L447" s="60">
        <v>1</v>
      </c>
      <c r="M447" s="61">
        <v>4.125</v>
      </c>
      <c r="N447" s="52">
        <f>M447*2.68</f>
        <v>11.055000000000002</v>
      </c>
      <c r="O447" s="62">
        <f>(L447*1000)/(N447+L447)</f>
        <v>82.953131480713381</v>
      </c>
      <c r="P447" s="80">
        <f>(L447+N447)/((M447*6.7)+(L447/K447))</f>
        <v>0.40820902222849303</v>
      </c>
      <c r="Q447" s="61">
        <v>1</v>
      </c>
      <c r="R447" s="64">
        <f>Q447*P447</f>
        <v>0.40820902222849303</v>
      </c>
      <c r="S447" s="61">
        <v>0</v>
      </c>
      <c r="T447" s="65">
        <f>S447*2.68</f>
        <v>0</v>
      </c>
      <c r="U447" s="56">
        <f>1000*(R447)*O447/((R447)+T447)</f>
        <v>82953.131480713389</v>
      </c>
      <c r="V447" s="66">
        <f>(R447+T447)/((S447*6.7)+(Q447))</f>
        <v>0.40820902222849303</v>
      </c>
      <c r="W447" s="67">
        <v>1</v>
      </c>
      <c r="X447" s="68">
        <v>8</v>
      </c>
      <c r="Y447" s="69">
        <f>(W447*8*V447)/X447</f>
        <v>0.40820902222849303</v>
      </c>
      <c r="Z447" s="70">
        <v>1</v>
      </c>
      <c r="AA447" s="71">
        <v>10</v>
      </c>
      <c r="AB447" s="68">
        <v>16</v>
      </c>
      <c r="AC447" s="72">
        <f>(Z447+(AA447/AB447))*2.7</f>
        <v>4.3875000000000002</v>
      </c>
      <c r="AD447" s="73">
        <f>Y447*U447/(Y447+AC447)</f>
        <v>7060.9406316312279</v>
      </c>
      <c r="AE447" s="69">
        <f>(Y447+AC447)/(8*(W447/X447)+8*0.84375*(Z447+AA447/AB447))</f>
        <v>0.40068587130890798</v>
      </c>
      <c r="AF447" s="74">
        <f>AD447*AE447</f>
        <v>2829.2191492456295</v>
      </c>
      <c r="AG447" t="s">
        <v>78</v>
      </c>
      <c r="AH447" s="71">
        <v>8</v>
      </c>
      <c r="AI447" s="71">
        <v>16</v>
      </c>
      <c r="AJ447" s="2">
        <f>(AF447*(AH447/AI447)/16)*J447</f>
        <v>10.990082273621658</v>
      </c>
      <c r="AK447" t="s">
        <v>41</v>
      </c>
    </row>
    <row r="448" spans="1:43" ht="14.9" customHeight="1">
      <c r="A448" s="1" t="s">
        <v>461</v>
      </c>
      <c r="B448" t="s">
        <v>584</v>
      </c>
      <c r="C448" s="10">
        <f>AJ448</f>
        <v>57.083943469987119</v>
      </c>
      <c r="D448" t="str">
        <f>AK448</f>
        <v>ng</v>
      </c>
      <c r="E448" t="s">
        <v>462</v>
      </c>
      <c r="F448" t="s">
        <v>463</v>
      </c>
      <c r="G448" t="s">
        <v>620</v>
      </c>
      <c r="H448">
        <v>1</v>
      </c>
      <c r="I448">
        <v>1</v>
      </c>
      <c r="J448" s="6">
        <f>H448/I448</f>
        <v>1</v>
      </c>
      <c r="K448" s="6"/>
      <c r="L448" s="60">
        <v>0.028000000000000001</v>
      </c>
      <c r="M448" s="78">
        <f>N448/2.68</f>
        <v>14.067164179104477</v>
      </c>
      <c r="N448" s="67">
        <v>37.700000000000003</v>
      </c>
      <c r="O448" s="62">
        <f>(L448*1000)/(N448+L448)</f>
        <v>0.7421543681085665</v>
      </c>
      <c r="P448" s="63">
        <v>0.49</v>
      </c>
      <c r="Q448" s="84">
        <f>R448/P448</f>
        <v>1.0040816326530613</v>
      </c>
      <c r="R448" s="75">
        <v>0.49199999999999999</v>
      </c>
      <c r="S448" s="84">
        <f>T448/2.68</f>
        <v>7.0149253731343286</v>
      </c>
      <c r="T448" s="71">
        <v>18.80</v>
      </c>
      <c r="U448" s="56">
        <f>1000*(R448)*O448/((R448)+T448)</f>
        <v>18.927013741935241</v>
      </c>
      <c r="V448" s="66">
        <f>(R448+T448)/((S448*6.7)+(Q448))</f>
        <v>0.40188249298529038</v>
      </c>
      <c r="W448" s="67">
        <v>4</v>
      </c>
      <c r="X448" s="68">
        <v>8</v>
      </c>
      <c r="Y448" s="69">
        <f>(W448*8*V448)/X448</f>
        <v>1.6075299719411615</v>
      </c>
      <c r="Z448" s="70">
        <v>1</v>
      </c>
      <c r="AA448" s="71">
        <v>14</v>
      </c>
      <c r="AB448" s="68">
        <v>16</v>
      </c>
      <c r="AC448" s="68">
        <f>(Z448+(AA448/AB448))*2.7</f>
        <v>5.0625</v>
      </c>
      <c r="AD448" s="73">
        <f>Y448*U448/(Y448+AC448)</f>
        <v>4.5615599926080108</v>
      </c>
      <c r="AE448" s="69">
        <f>(Y448+AC448)/(8*(W448/X448)+8*0.84375*(Z448+AA448/AB448))</f>
        <v>0.40045208086701156</v>
      </c>
      <c r="AF448" s="74">
        <f>AD448*AE448</f>
        <v>1.8266861910395877</v>
      </c>
      <c r="AG448" t="s">
        <v>462</v>
      </c>
      <c r="AH448" s="71">
        <v>8</v>
      </c>
      <c r="AI448" s="71">
        <v>16</v>
      </c>
      <c r="AJ448" s="2">
        <f>(AF448*(AH448/AI448)/16)*J448*1000</f>
        <v>57.083943469987119</v>
      </c>
      <c r="AK448" t="s">
        <v>176</v>
      </c>
      <c r="AM448" s="77"/>
      <c r="AN448" s="77"/>
      <c r="AO448" s="77"/>
      <c r="AP448" s="77"/>
      <c r="AQ448" s="77"/>
    </row>
    <row r="449" spans="1:37" ht="12.75">
      <c r="A449" s="1" t="s">
        <v>465</v>
      </c>
      <c r="B449" t="s">
        <v>584</v>
      </c>
      <c r="C449" s="94">
        <f>AJ449</f>
        <v>4.0448011651469091</v>
      </c>
      <c r="D449" t="s">
        <v>469</v>
      </c>
      <c r="E449" t="s">
        <v>466</v>
      </c>
      <c r="F449" t="s">
        <v>621</v>
      </c>
      <c r="G449" t="s">
        <v>622</v>
      </c>
      <c r="H449" s="6">
        <v>1</v>
      </c>
      <c r="I449" s="6">
        <v>1</v>
      </c>
      <c r="J449" s="6">
        <f>H449/I449</f>
        <v>1</v>
      </c>
      <c r="K449" s="59">
        <v>0.317</v>
      </c>
      <c r="L449" s="75">
        <v>0.317</v>
      </c>
      <c r="M449" s="61">
        <v>0.25</v>
      </c>
      <c r="N449" s="52">
        <f>M449*2.68</f>
        <v>0.67000000000000004</v>
      </c>
      <c r="O449" s="62">
        <f>(L449*1000)/(N449+L449)</f>
        <v>321.17527862208709</v>
      </c>
      <c r="P449" s="63">
        <v>0.40300000000000002</v>
      </c>
      <c r="Q449" s="61">
        <v>1</v>
      </c>
      <c r="R449" s="64">
        <f>Q449*P449</f>
        <v>0.40300000000000002</v>
      </c>
      <c r="S449" s="61">
        <v>0</v>
      </c>
      <c r="T449" s="65">
        <f>S449*2.68</f>
        <v>0</v>
      </c>
      <c r="U449" s="56">
        <f>1000*(R449)*O449/((R449)+T449)</f>
        <v>321175.27862208703</v>
      </c>
      <c r="V449" s="66">
        <f>(R449+T449)/((S449*6.7)+(Q449))</f>
        <v>0.40300000000000002</v>
      </c>
      <c r="W449" s="67">
        <v>1</v>
      </c>
      <c r="X449" s="68">
        <v>8</v>
      </c>
      <c r="Y449" s="69">
        <f>(W449*8*V449)/X449</f>
        <v>0.40300000000000002</v>
      </c>
      <c r="Z449" s="70">
        <v>0</v>
      </c>
      <c r="AA449" s="71">
        <v>0</v>
      </c>
      <c r="AB449" s="68">
        <v>16</v>
      </c>
      <c r="AC449" s="79">
        <f>(Z449+(AA449/AB449))*2.7</f>
        <v>0</v>
      </c>
      <c r="AD449" s="73">
        <f>Y449*U449/(Y449+AC449)</f>
        <v>321175.27862208703</v>
      </c>
      <c r="AE449" s="69">
        <f>(Y449+AC449)/(8*(W449/X449)+8*0.84375*(Z449+AA449/AB449))</f>
        <v>0.40300000000000002</v>
      </c>
      <c r="AF449" s="74">
        <f>AD449*AE449</f>
        <v>129433.63728470108</v>
      </c>
      <c r="AG449" t="s">
        <v>466</v>
      </c>
      <c r="AH449" s="71">
        <v>8</v>
      </c>
      <c r="AI449" s="71">
        <v>16</v>
      </c>
      <c r="AJ449" s="2">
        <f>(AF449*(AH449/AI449)/16)*J449*0.001</f>
        <v>4.0448011651469091</v>
      </c>
      <c r="AK449" t="s">
        <v>623</v>
      </c>
    </row>
    <row r="450" spans="1:43" ht="14.9" customHeight="1">
      <c r="A450" s="1" t="s">
        <v>573</v>
      </c>
      <c r="B450" t="s">
        <v>584</v>
      </c>
      <c r="C450" s="10">
        <f>AJ450</f>
        <v>38.815177535638384</v>
      </c>
      <c r="D450" t="str">
        <f>AK450</f>
        <v>ng</v>
      </c>
      <c r="E450" t="s">
        <v>574</v>
      </c>
      <c r="F450" t="s">
        <v>575</v>
      </c>
      <c r="G450" t="s">
        <v>576</v>
      </c>
      <c r="H450" s="7">
        <v>1</v>
      </c>
      <c r="I450" s="6">
        <v>1</v>
      </c>
      <c r="J450" s="6">
        <f>H450/I450</f>
        <v>1</v>
      </c>
      <c r="K450" s="59">
        <v>0.50</v>
      </c>
      <c r="L450" s="60">
        <v>0.0090000000000000011</v>
      </c>
      <c r="M450" s="61">
        <v>10</v>
      </c>
      <c r="N450" s="52">
        <f>M450*2.68</f>
        <v>26.800000000000001</v>
      </c>
      <c r="O450" s="62">
        <f>(L450*1000)/(N450+L450)</f>
        <v>0.33570815770823237</v>
      </c>
      <c r="P450" s="63">
        <v>0.45</v>
      </c>
      <c r="Q450" s="61">
        <v>1</v>
      </c>
      <c r="R450" s="64">
        <f>Q450*P450</f>
        <v>0.45000000000000001</v>
      </c>
      <c r="S450" s="61">
        <v>4</v>
      </c>
      <c r="T450" s="65">
        <f>S450*2.68</f>
        <v>10.720000000000001</v>
      </c>
      <c r="U450" s="56">
        <f>1000*(R450)*O450/((R450)+T450)</f>
        <v>13.524500534351349</v>
      </c>
      <c r="V450" s="66">
        <f>(R450+T450)/((S450*6.7)+(Q450))</f>
        <v>0.40179856115107915</v>
      </c>
      <c r="W450" s="67">
        <v>2</v>
      </c>
      <c r="X450" s="68">
        <v>8</v>
      </c>
      <c r="Y450" s="69">
        <f>(W450*8*V450)/X450</f>
        <v>0.8035971223021583</v>
      </c>
      <c r="Z450" s="70">
        <v>1</v>
      </c>
      <c r="AA450" s="71">
        <v>0</v>
      </c>
      <c r="AB450" s="68">
        <v>16</v>
      </c>
      <c r="AC450" s="68">
        <f>(Z450+(AA450/AB450))*2.7</f>
        <v>2.7000000000000002</v>
      </c>
      <c r="AD450" s="73">
        <f>Y450*U450/(Y450+AC450)</f>
        <v>3.1020260979200116</v>
      </c>
      <c r="AE450" s="69">
        <f>(Y450+AC450)/(8*(W450/X450)+8*0.84375*(Z450+AA450/AB450))</f>
        <v>0.40041109969167527</v>
      </c>
      <c r="AF450" s="74">
        <f>AD450*AE450</f>
        <v>1.2420856811404282</v>
      </c>
      <c r="AG450" s="75" t="s">
        <v>574</v>
      </c>
      <c r="AH450" s="71">
        <v>8</v>
      </c>
      <c r="AI450" s="71">
        <v>16</v>
      </c>
      <c r="AJ450" s="2">
        <f>(AF450*(AH450/AI450)/16)*J450*1000</f>
        <v>38.815177535638384</v>
      </c>
      <c r="AK450" t="s">
        <v>176</v>
      </c>
      <c r="AM450" s="77"/>
      <c r="AN450" s="77"/>
      <c r="AO450" s="77"/>
      <c r="AP450" s="77"/>
      <c r="AQ450" s="77"/>
    </row>
    <row r="451" spans="1:39" ht="12.75">
      <c r="A451" s="1" t="s">
        <v>578</v>
      </c>
      <c r="B451" t="s">
        <v>584</v>
      </c>
      <c r="C451" s="10">
        <f>AJ451</f>
        <v>11.059109968889491</v>
      </c>
      <c r="D451" t="s">
        <v>624</v>
      </c>
      <c r="E451" t="s">
        <v>579</v>
      </c>
      <c r="F451" t="s">
        <v>580</v>
      </c>
      <c r="G451" t="s">
        <v>625</v>
      </c>
      <c r="H451" s="6">
        <v>1</v>
      </c>
      <c r="I451" s="6">
        <v>1</v>
      </c>
      <c r="J451" s="6">
        <f>H451/I451</f>
        <v>1</v>
      </c>
      <c r="K451" s="59">
        <v>0.36499999999999999</v>
      </c>
      <c r="L451" s="75">
        <v>1</v>
      </c>
      <c r="M451" s="61">
        <v>0</v>
      </c>
      <c r="N451" s="52">
        <f>M451*2.68</f>
        <v>0</v>
      </c>
      <c r="O451" s="62">
        <f>(L451*1000)/(N451+L451)</f>
        <v>1000</v>
      </c>
      <c r="P451" s="63">
        <v>0.36499999999999999</v>
      </c>
      <c r="Q451" s="61">
        <v>1</v>
      </c>
      <c r="R451" s="64">
        <f>Q451*P451</f>
        <v>0.36499999999999999</v>
      </c>
      <c r="S451" s="61">
        <v>0</v>
      </c>
      <c r="T451" s="65">
        <f>S451*2.68</f>
        <v>0</v>
      </c>
      <c r="U451" s="56">
        <f>1000*(R451)*O451/((R451)+T451)</f>
        <v>1000000</v>
      </c>
      <c r="V451" s="66">
        <f>(R451+T451)/((S451*6.7)+(Q451))</f>
        <v>0.36499999999999999</v>
      </c>
      <c r="W451" s="67">
        <v>6.72</v>
      </c>
      <c r="X451" s="68">
        <v>8</v>
      </c>
      <c r="Y451" s="69">
        <f>(W451*8*V451)/X451</f>
        <v>2.4527999999999999</v>
      </c>
      <c r="Z451" s="70">
        <v>0</v>
      </c>
      <c r="AA451" s="71">
        <v>0.50</v>
      </c>
      <c r="AB451" s="68">
        <v>16</v>
      </c>
      <c r="AC451" s="79">
        <f>(Z451+(AA451/AB451))*2.7</f>
        <v>0.084375000000000006</v>
      </c>
      <c r="AD451" s="73">
        <f>Y451*U451/(Y451+AC451)</f>
        <v>966744.50914895511</v>
      </c>
      <c r="AE451" s="69">
        <f>(Y451+AC451)/(8*(W451/X451)+8*0.84375*(Z451+AA451/AB451))</f>
        <v>0.36606519680779115</v>
      </c>
      <c r="AF451" s="74">
        <f>AD451*AE451</f>
        <v>353891.51900446368</v>
      </c>
      <c r="AG451" t="s">
        <v>579</v>
      </c>
      <c r="AH451" s="71">
        <v>8</v>
      </c>
      <c r="AI451" s="71">
        <v>16</v>
      </c>
      <c r="AJ451" s="2">
        <f>(AF451*(AH451/AI451)/16)*J451*0.001</f>
        <v>11.059109968889491</v>
      </c>
      <c r="AK451" t="s">
        <v>626</v>
      </c>
      <c r="AM451" t="s">
        <v>627</v>
      </c>
    </row>
    <row r="452" spans="1:43" ht="15.65" customHeight="1">
      <c r="A452" s="1" t="s">
        <v>479</v>
      </c>
      <c r="B452" t="s">
        <v>584</v>
      </c>
      <c r="C452" s="10">
        <f>AJ452</f>
        <v>65.639617200132264</v>
      </c>
      <c r="D452" t="str">
        <f>AK452</f>
        <v>ng</v>
      </c>
      <c r="E452" t="s">
        <v>480</v>
      </c>
      <c r="F452" t="s">
        <v>481</v>
      </c>
      <c r="G452" t="s">
        <v>482</v>
      </c>
      <c r="H452" s="7">
        <v>232</v>
      </c>
      <c r="I452" s="6">
        <v>481</v>
      </c>
      <c r="J452" s="6">
        <f>H452/I452</f>
        <v>0.48232848232848236</v>
      </c>
      <c r="K452" s="59"/>
      <c r="L452" s="60">
        <v>0.29699999999999999</v>
      </c>
      <c r="M452" s="61">
        <v>8</v>
      </c>
      <c r="N452" s="52">
        <f>M452*2.68</f>
        <v>21.440000000000001</v>
      </c>
      <c r="O452" s="62">
        <f>(L452*1000)/(N452+L452)</f>
        <v>13.663339007222707</v>
      </c>
      <c r="P452" s="63">
        <v>0.41200000000000003</v>
      </c>
      <c r="Q452" s="61">
        <v>1</v>
      </c>
      <c r="R452" s="64">
        <f>Q452*P452</f>
        <v>0.41200000000000003</v>
      </c>
      <c r="S452" s="61">
        <v>6</v>
      </c>
      <c r="T452" s="65">
        <f>S452*2.68</f>
        <v>16.080000000000002</v>
      </c>
      <c r="U452" s="56">
        <f>1000*(R452)*O452/((R452)+T452)</f>
        <v>341.3349303283868</v>
      </c>
      <c r="V452" s="66">
        <f>(R452+T452)/((S452*6.7)+(Q452))</f>
        <v>0.40029126213592231</v>
      </c>
      <c r="W452" s="67">
        <v>0.50</v>
      </c>
      <c r="X452" s="68">
        <v>8</v>
      </c>
      <c r="Y452" s="69">
        <f>(W452*8*V452)/X452</f>
        <v>0.20014563106796116</v>
      </c>
      <c r="Z452" s="70">
        <v>2</v>
      </c>
      <c r="AA452" s="71">
        <v>4</v>
      </c>
      <c r="AB452" s="68">
        <v>16</v>
      </c>
      <c r="AC452" s="68">
        <f>(Z452+(AA452/AB452))*2.7</f>
        <v>6.0750000000000002</v>
      </c>
      <c r="AD452" s="73">
        <f>Y452*U452/(Y452+AC452)</f>
        <v>10.886870050932471</v>
      </c>
      <c r="AE452" s="69">
        <f>(Y452+AC452)/(8*(W452/X452)+8*0.84375*(Z452+AA452/AB452))</f>
        <v>0.4000092832553282</v>
      </c>
      <c r="AF452" s="74">
        <f>AD452*AE452</f>
        <v>4.3548490859673956</v>
      </c>
      <c r="AG452" s="75" t="s">
        <v>480</v>
      </c>
      <c r="AH452" s="71">
        <v>8</v>
      </c>
      <c r="AI452" s="71">
        <v>16</v>
      </c>
      <c r="AJ452" s="2">
        <f>(AF452*(AH452/AI452)/16)*J452*1000</f>
        <v>65.639617200132264</v>
      </c>
      <c r="AK452" t="s">
        <v>176</v>
      </c>
      <c r="AM452" s="77"/>
      <c r="AN452" s="77"/>
      <c r="AO452" s="77"/>
      <c r="AP452" s="77"/>
      <c r="AQ452" s="77"/>
    </row>
    <row r="453" spans="1:43" ht="14.9" customHeight="1">
      <c r="A453" s="1" t="s">
        <v>628</v>
      </c>
      <c r="B453" t="s">
        <v>584</v>
      </c>
      <c r="C453" s="10">
        <f>AJ453</f>
        <v>55.933538702832003</v>
      </c>
      <c r="D453" t="str">
        <f>AK453</f>
        <v>ng</v>
      </c>
      <c r="E453" t="s">
        <v>629</v>
      </c>
      <c r="F453" t="s">
        <v>630</v>
      </c>
      <c r="G453" t="s">
        <v>631</v>
      </c>
      <c r="H453" s="7">
        <v>1</v>
      </c>
      <c r="I453" s="6">
        <v>1</v>
      </c>
      <c r="J453" s="6">
        <f>H453/I453</f>
        <v>1</v>
      </c>
      <c r="K453" s="59">
        <v>0.50</v>
      </c>
      <c r="L453" s="60">
        <v>0.002</v>
      </c>
      <c r="M453" s="61">
        <v>3</v>
      </c>
      <c r="N453" s="52">
        <f>M453*2.68</f>
        <v>8.0400000000000009</v>
      </c>
      <c r="O453" s="62">
        <f>(L453*1000)/(N453+L453)</f>
        <v>0.24869435463814968</v>
      </c>
      <c r="P453" s="63">
        <v>0.49299999999999999</v>
      </c>
      <c r="Q453" s="61">
        <v>1</v>
      </c>
      <c r="R453" s="64">
        <f>Q453*P453</f>
        <v>0.49299999999999999</v>
      </c>
      <c r="S453" s="61">
        <v>0</v>
      </c>
      <c r="T453" s="65">
        <f>S453*2.68</f>
        <v>0</v>
      </c>
      <c r="U453" s="56">
        <f>1000*(R453)*O453/((R453)+T453)</f>
        <v>248.69435463814969</v>
      </c>
      <c r="V453" s="66">
        <f>(R453+T453)/((S453*6.7)+(Q453))</f>
        <v>0.49299999999999999</v>
      </c>
      <c r="W453" s="67">
        <v>0.25</v>
      </c>
      <c r="X453" s="68">
        <v>8</v>
      </c>
      <c r="Y453" s="69">
        <f>(W453*8*V453)/X453</f>
        <v>0.12325</v>
      </c>
      <c r="Z453" s="70">
        <v>2</v>
      </c>
      <c r="AA453" s="71">
        <v>8</v>
      </c>
      <c r="AB453" s="68">
        <v>16</v>
      </c>
      <c r="AC453" s="68">
        <f>(Z453+(AA453/AB453))*2.7</f>
        <v>6.75</v>
      </c>
      <c r="AD453" s="73">
        <f>Y453*U453/(Y453+AC453)</f>
        <v>4.4595466786675804</v>
      </c>
      <c r="AE453" s="69">
        <f>(Y453+AC453)/(8*(W453/X453)+8*0.84375*(Z453+AA453/AB453))</f>
        <v>0.40135766423357655</v>
      </c>
      <c r="AF453" s="74">
        <f>AD453*AE453</f>
        <v>1.7898732384906242</v>
      </c>
      <c r="AG453" s="75" t="s">
        <v>629</v>
      </c>
      <c r="AH453" s="71">
        <v>8</v>
      </c>
      <c r="AI453" s="71">
        <v>16</v>
      </c>
      <c r="AJ453" s="2">
        <f>(AF453*(AH453/AI453)/16)*J453*1000</f>
        <v>55.933538702832003</v>
      </c>
      <c r="AK453" t="s">
        <v>176</v>
      </c>
      <c r="AM453" s="77"/>
      <c r="AN453" s="77"/>
      <c r="AO453" s="77"/>
      <c r="AP453" s="77"/>
      <c r="AQ453" s="77"/>
    </row>
    <row r="454" spans="1:43" ht="14.9" customHeight="1">
      <c r="A454" s="1" t="s">
        <v>632</v>
      </c>
      <c r="B454" t="s">
        <v>584</v>
      </c>
      <c r="C454" s="8">
        <f>AJ454</f>
        <v>0.18999997705035299</v>
      </c>
      <c r="D454" t="str">
        <f>AK454</f>
        <v>µg</v>
      </c>
      <c r="E454" t="s">
        <v>633</v>
      </c>
      <c r="F454" t="s">
        <v>634</v>
      </c>
      <c r="G454" t="s">
        <v>635</v>
      </c>
      <c r="H454" s="7">
        <v>1</v>
      </c>
      <c r="I454" s="6">
        <v>1</v>
      </c>
      <c r="J454" s="6">
        <f>H454/I454</f>
        <v>1</v>
      </c>
      <c r="K454" s="59">
        <v>0.50</v>
      </c>
      <c r="L454" s="75">
        <v>0.047</v>
      </c>
      <c r="M454" s="78">
        <f>N454/2.68</f>
        <v>10.190298507462686</v>
      </c>
      <c r="N454" s="67">
        <v>27.31</v>
      </c>
      <c r="O454" s="62">
        <f>(L454*1000)/(N454+L454)</f>
        <v>1.7180246372043719</v>
      </c>
      <c r="P454" s="63">
        <v>0.48299999999999998</v>
      </c>
      <c r="Q454" s="61">
        <v>8</v>
      </c>
      <c r="R454" s="64">
        <f>Q454*P454</f>
        <v>3.8639999999999999</v>
      </c>
      <c r="S454" s="61">
        <v>4</v>
      </c>
      <c r="T454" s="65">
        <f>S454*2.68</f>
        <v>10.720000000000001</v>
      </c>
      <c r="U454" s="56">
        <f>1000*(R454)*O454/((R454)+T454)</f>
        <v>455.18699932512982</v>
      </c>
      <c r="V454" s="66">
        <f>(R454+T454)/((S454*6.7)+(Q454))</f>
        <v>0.41908045977011499</v>
      </c>
      <c r="W454" s="67">
        <v>0.50</v>
      </c>
      <c r="X454" s="68">
        <v>8</v>
      </c>
      <c r="Y454" s="69">
        <f>(W454*8*V454)/X454</f>
        <v>0.20954022988505749</v>
      </c>
      <c r="Z454" s="70">
        <v>2</v>
      </c>
      <c r="AA454" s="71">
        <v>4</v>
      </c>
      <c r="AB454" s="68">
        <v>16</v>
      </c>
      <c r="AC454" s="68">
        <f>(Z454+(AA454/AB454))*2.7</f>
        <v>6.0750000000000002</v>
      </c>
      <c r="AD454" s="73">
        <f>Y454*U454/(Y454+AC454)</f>
        <v>15.176923846507334</v>
      </c>
      <c r="AE454" s="69">
        <f>(Y454+AC454)/(8*(W454/X454)+8*0.84375*(Z454+AA454/AB454))</f>
        <v>0.40060814214406737</v>
      </c>
      <c r="AF454" s="74">
        <f>AD454*AE454</f>
        <v>6.0799992656112956</v>
      </c>
      <c r="AG454" s="75" t="s">
        <v>633</v>
      </c>
      <c r="AH454" s="71">
        <v>8</v>
      </c>
      <c r="AI454" s="71">
        <v>16</v>
      </c>
      <c r="AJ454" s="2">
        <f>(AF454*(AH454/AI454)/16)*J454</f>
        <v>0.18999997705035299</v>
      </c>
      <c r="AK454" t="s">
        <v>41</v>
      </c>
      <c r="AM454" s="77"/>
      <c r="AN454" s="77"/>
      <c r="AO454" s="77"/>
      <c r="AP454" s="77"/>
      <c r="AQ454" s="77"/>
    </row>
    <row r="455" spans="1:43" ht="14.9" customHeight="1">
      <c r="A455" s="1" t="s">
        <v>569</v>
      </c>
      <c r="B455" t="s">
        <v>584</v>
      </c>
      <c r="C455" s="10">
        <f>AJ455</f>
        <v>90.991833269290467</v>
      </c>
      <c r="D455" t="str">
        <f>AK455</f>
        <v>ng</v>
      </c>
      <c r="E455" t="s">
        <v>570</v>
      </c>
      <c r="F455" t="s">
        <v>571</v>
      </c>
      <c r="G455" t="s">
        <v>572</v>
      </c>
      <c r="H455" s="7">
        <v>1</v>
      </c>
      <c r="I455" s="6">
        <v>1</v>
      </c>
      <c r="J455" s="6">
        <f>H455/I455</f>
        <v>1</v>
      </c>
      <c r="K455" s="59">
        <v>0.50</v>
      </c>
      <c r="L455" s="88">
        <v>0.0012100000000000001</v>
      </c>
      <c r="M455" s="61">
        <v>5</v>
      </c>
      <c r="N455" s="52">
        <f>M455*2.68</f>
        <v>13.4</v>
      </c>
      <c r="O455" s="62">
        <f>(L455*1000)/(N455+L455)</f>
        <v>0.090290354378447929</v>
      </c>
      <c r="P455" s="63">
        <v>0.45400000000000001</v>
      </c>
      <c r="Q455" s="61">
        <v>1</v>
      </c>
      <c r="R455" s="64">
        <f>Q455*P455</f>
        <v>0.45400000000000001</v>
      </c>
      <c r="S455" s="61">
        <v>0</v>
      </c>
      <c r="T455" s="65">
        <f>S455*2.68</f>
        <v>0</v>
      </c>
      <c r="U455" s="56">
        <f>1000*(R455)*O455/((R455)+T455)</f>
        <v>90.290354378447915</v>
      </c>
      <c r="V455" s="66">
        <f>(R455+T455)/((S455*6.7)+(Q455))</f>
        <v>0.45400000000000001</v>
      </c>
      <c r="W455" s="67">
        <v>1</v>
      </c>
      <c r="X455" s="68">
        <v>8</v>
      </c>
      <c r="Y455" s="69">
        <f>(W455*8*V455)/X455</f>
        <v>0.45400000000000001</v>
      </c>
      <c r="Z455" s="70">
        <v>1</v>
      </c>
      <c r="AA455" s="71">
        <v>15</v>
      </c>
      <c r="AB455" s="68">
        <v>16</v>
      </c>
      <c r="AC455" s="68">
        <f>(Z455+(AA455/AB455))*2.7</f>
        <v>5.2312500000000002</v>
      </c>
      <c r="AD455" s="73">
        <f>Y455*U455/(Y455+AC455)</f>
        <v>7.210205512126179</v>
      </c>
      <c r="AE455" s="69">
        <f>(Y455+AC455)/(8*(W455/X455)+8*0.84375*(Z455+AA455/AB455))</f>
        <v>0.4038357380688124</v>
      </c>
      <c r="AF455" s="74">
        <f>AD455*AE455</f>
        <v>2.9117386646172951</v>
      </c>
      <c r="AG455" s="75" t="s">
        <v>570</v>
      </c>
      <c r="AH455" s="71">
        <v>8</v>
      </c>
      <c r="AI455" s="71">
        <v>16</v>
      </c>
      <c r="AJ455" s="2">
        <f>(AF455*(AH455/AI455)/16)*J455*1000</f>
        <v>90.991833269290467</v>
      </c>
      <c r="AK455" t="s">
        <v>176</v>
      </c>
      <c r="AM455" t="s">
        <v>636</v>
      </c>
      <c r="AN455" s="77"/>
      <c r="AO455" s="77"/>
      <c r="AP455" s="77"/>
      <c r="AQ455" s="77"/>
    </row>
    <row r="456" spans="3:37" ht="12.75">
      <c r="C456" s="10">
        <f>AJ456</f>
        <v>10.274792949670841</v>
      </c>
      <c r="D456" t="s">
        <v>267</v>
      </c>
      <c r="E456" t="s">
        <v>306</v>
      </c>
      <c r="H456">
        <v>1</v>
      </c>
      <c r="I456">
        <v>1</v>
      </c>
      <c r="J456" s="6">
        <f>H456/I456</f>
        <v>1</v>
      </c>
      <c r="K456" s="6"/>
      <c r="L456" s="60">
        <v>1</v>
      </c>
      <c r="M456" s="61">
        <v>0</v>
      </c>
      <c r="N456" s="52">
        <f>M456*2.68</f>
        <v>0</v>
      </c>
      <c r="O456" s="62">
        <f>(L456*1000)/(N456+L456)</f>
        <v>1000</v>
      </c>
      <c r="P456" s="63">
        <v>0.432</v>
      </c>
      <c r="Q456" s="61">
        <v>1</v>
      </c>
      <c r="R456" s="64">
        <f>Q456*P456</f>
        <v>0.432</v>
      </c>
      <c r="S456" s="61">
        <v>0</v>
      </c>
      <c r="T456" s="65">
        <f>S456*2.68</f>
        <v>0</v>
      </c>
      <c r="U456" s="56">
        <f>1000*(R456)*O456/((R456)+T456)</f>
        <v>1000000</v>
      </c>
      <c r="V456" s="66">
        <f>(R456+T456)/((S456*6.7)+(Q456))</f>
        <v>0.432</v>
      </c>
      <c r="W456" s="67">
        <v>6.72</v>
      </c>
      <c r="X456" s="68">
        <v>8</v>
      </c>
      <c r="Y456" s="69">
        <f>(W456/X456)*8*R456</f>
        <v>2.9030399999999998</v>
      </c>
      <c r="Z456" s="70">
        <v>0</v>
      </c>
      <c r="AA456" s="71">
        <v>5</v>
      </c>
      <c r="AB456" s="68">
        <v>16</v>
      </c>
      <c r="AC456" s="72">
        <f>(Z456+(AA456/AB456))*2.7</f>
        <v>0.84375</v>
      </c>
      <c r="AD456" s="73">
        <f>Y456*U456/(Y456+AC456)</f>
        <v>774807.23499315418</v>
      </c>
      <c r="AE456" s="69">
        <f>(Y456+AC456)/(8*(W456/X456)+8*0.84375*(Z456+AA456/AB456))</f>
        <v>0.42435506476959012</v>
      </c>
      <c r="AF456" s="74">
        <f>AD456*AE456</f>
        <v>328793.37438946695</v>
      </c>
      <c r="AG456" t="s">
        <v>306</v>
      </c>
      <c r="AH456" s="71">
        <v>8</v>
      </c>
      <c r="AI456" s="71">
        <v>16</v>
      </c>
      <c r="AJ456" s="2">
        <f>(AF456*(AH456/AI456)/16)*J456/1000</f>
        <v>10.274792949670841</v>
      </c>
      <c r="AK456" t="s">
        <v>267</v>
      </c>
    </row>
    <row r="457" spans="3:37" ht="13.4" customHeight="1">
      <c r="C457" s="82">
        <f>AJ457</f>
        <v>6.5670460168233538</v>
      </c>
      <c r="D457" t="s">
        <v>267</v>
      </c>
      <c r="E457" t="s">
        <v>307</v>
      </c>
      <c r="H457">
        <v>1</v>
      </c>
      <c r="I457">
        <v>1</v>
      </c>
      <c r="J457" s="6">
        <f>H457/I457</f>
        <v>1</v>
      </c>
      <c r="K457" s="6"/>
      <c r="L457" s="60">
        <v>1</v>
      </c>
      <c r="M457" s="61">
        <v>0</v>
      </c>
      <c r="N457" s="52">
        <f>M457*2.68</f>
        <v>0</v>
      </c>
      <c r="O457" s="62">
        <f>(L457*1000)/(N457+L457)</f>
        <v>1000</v>
      </c>
      <c r="P457" s="63">
        <v>0.47400000000000003</v>
      </c>
      <c r="Q457" s="61">
        <v>1</v>
      </c>
      <c r="R457" s="64">
        <f>Q457*P457</f>
        <v>0.47400000000000003</v>
      </c>
      <c r="S457" s="61">
        <v>0</v>
      </c>
      <c r="T457" s="65">
        <f>S457*2.68</f>
        <v>0</v>
      </c>
      <c r="U457" s="56">
        <f>1000*(R457)*O457/((R457)+T457)</f>
        <v>1000000</v>
      </c>
      <c r="V457" s="66">
        <f>(R457+T457)/((S457*6.7)+(Q457))</f>
        <v>0.47400000000000003</v>
      </c>
      <c r="W457" s="67">
        <v>3.36</v>
      </c>
      <c r="X457" s="68">
        <v>8</v>
      </c>
      <c r="Y457" s="69">
        <f>(W457/X457)*8*R457</f>
        <v>1.5926400000000001</v>
      </c>
      <c r="Z457" s="70">
        <v>0</v>
      </c>
      <c r="AA457" s="71">
        <v>10</v>
      </c>
      <c r="AB457" s="68">
        <v>16</v>
      </c>
      <c r="AC457" s="72">
        <f>(Z457+(AA457/AB457))*2.7</f>
        <v>1.6875</v>
      </c>
      <c r="AD457" s="73">
        <f>Y457*U457/(Y457+AC457)</f>
        <v>485540.25133073586</v>
      </c>
      <c r="AE457" s="69">
        <f>(Y457+AC457)/(8*(W457/X457)+8*0.84375*(Z457+AA457/AB457))</f>
        <v>0.43280752102919345</v>
      </c>
      <c r="AF457" s="74">
        <f>AD457*AE457</f>
        <v>210145.47253834733</v>
      </c>
      <c r="AG457" t="s">
        <v>307</v>
      </c>
      <c r="AH457" s="71">
        <v>8</v>
      </c>
      <c r="AI457" s="71">
        <v>16</v>
      </c>
      <c r="AJ457" s="2">
        <f>(AF457*(AH457/AI457)/16)*J457/1000</f>
        <v>6.5670460168233538</v>
      </c>
      <c r="AK457" t="s">
        <v>267</v>
      </c>
    </row>
    <row r="458" spans="3:37" ht="12.75">
      <c r="C458" s="82">
        <f>AJ458</f>
        <v>7.9312539783577325</v>
      </c>
      <c r="D458" t="s">
        <v>267</v>
      </c>
      <c r="E458" t="s">
        <v>283</v>
      </c>
      <c r="H458">
        <v>1</v>
      </c>
      <c r="I458">
        <v>1</v>
      </c>
      <c r="J458" s="6">
        <f>H458/I458</f>
        <v>1</v>
      </c>
      <c r="K458" s="6"/>
      <c r="L458" s="60">
        <v>1</v>
      </c>
      <c r="M458" s="61">
        <v>0</v>
      </c>
      <c r="N458" s="52">
        <f>M458*2.68</f>
        <v>0</v>
      </c>
      <c r="O458" s="62">
        <f>(L458*1000)/(N458+L458)</f>
        <v>1000</v>
      </c>
      <c r="P458" s="63">
        <v>0.44500000000000001</v>
      </c>
      <c r="Q458" s="61">
        <v>1</v>
      </c>
      <c r="R458" s="64">
        <f>Q458*P458</f>
        <v>0.44500000000000001</v>
      </c>
      <c r="S458" s="61">
        <v>0</v>
      </c>
      <c r="T458" s="65">
        <f>S458*2.68</f>
        <v>0</v>
      </c>
      <c r="U458" s="56">
        <f>1000*(R458)*O458/((R458)+T458)</f>
        <v>1000000</v>
      </c>
      <c r="V458" s="66">
        <f>(R458+T458)/((S458*6.7)+(Q458))</f>
        <v>0.44500000000000001</v>
      </c>
      <c r="W458" s="67">
        <v>6.72</v>
      </c>
      <c r="X458" s="68">
        <v>8</v>
      </c>
      <c r="Y458" s="69">
        <f>(W458/X458)*8*R458</f>
        <v>2.9903999999999997</v>
      </c>
      <c r="Z458" s="70">
        <v>0</v>
      </c>
      <c r="AA458" s="71">
        <v>12</v>
      </c>
      <c r="AB458" s="68">
        <v>16</v>
      </c>
      <c r="AC458" s="72">
        <f>(Z458+(AA458/AB458))*2.7</f>
        <v>2.0250000000000004</v>
      </c>
      <c r="AD458" s="73">
        <f>Y458*U458/(Y458+AC458)</f>
        <v>596243.56980500056</v>
      </c>
      <c r="AE458" s="69">
        <f>(Y458+AC458)/(8*(W458/X458)+8*0.84375*(Z458+AA458/AB458))</f>
        <v>0.4256651814131126</v>
      </c>
      <c r="AF458" s="74">
        <f>AD458*AE458</f>
        <v>253800.12730744743</v>
      </c>
      <c r="AG458" t="s">
        <v>283</v>
      </c>
      <c r="AH458" s="71">
        <v>8</v>
      </c>
      <c r="AI458" s="71">
        <v>16</v>
      </c>
      <c r="AJ458" s="2">
        <f>(AF458*(AH458/AI458)/16)*J458/1000</f>
        <v>7.9312539783577325</v>
      </c>
      <c r="AK458" t="s">
        <v>267</v>
      </c>
    </row>
    <row r="459" spans="3:37" ht="12.75">
      <c r="C459" s="82">
        <f>AJ459</f>
        <v>8.4481222151495849</v>
      </c>
      <c r="D459" t="s">
        <v>267</v>
      </c>
      <c r="E459" t="s">
        <v>282</v>
      </c>
      <c r="H459">
        <v>1</v>
      </c>
      <c r="I459">
        <v>1</v>
      </c>
      <c r="J459" s="6">
        <f>H459/I459</f>
        <v>1</v>
      </c>
      <c r="K459" s="6"/>
      <c r="L459" s="60">
        <v>1</v>
      </c>
      <c r="M459" s="61">
        <v>0</v>
      </c>
      <c r="N459" s="52">
        <f>M459*2.68</f>
        <v>0</v>
      </c>
      <c r="O459" s="62">
        <f>(L459*1000)/(N459+L459)</f>
        <v>1000</v>
      </c>
      <c r="P459" s="63">
        <v>0.47400000000000003</v>
      </c>
      <c r="Q459" s="61">
        <v>1</v>
      </c>
      <c r="R459" s="64">
        <f>Q459*P459</f>
        <v>0.47400000000000003</v>
      </c>
      <c r="S459" s="61">
        <v>0</v>
      </c>
      <c r="T459" s="65">
        <f>S459*2.68</f>
        <v>0</v>
      </c>
      <c r="U459" s="56">
        <f>1000*(R459)*O459/((R459)+T459)</f>
        <v>1000000</v>
      </c>
      <c r="V459" s="66">
        <f>(R459+T459)/((S459*6.7)+(Q459))</f>
        <v>0.47400000000000003</v>
      </c>
      <c r="W459" s="67">
        <v>6.72</v>
      </c>
      <c r="X459" s="68">
        <v>8</v>
      </c>
      <c r="Y459" s="69">
        <f>(W459/X459)*8*R459</f>
        <v>3.1852800000000001</v>
      </c>
      <c r="Z459" s="70">
        <v>0</v>
      </c>
      <c r="AA459" s="71">
        <v>12</v>
      </c>
      <c r="AB459" s="68">
        <v>16</v>
      </c>
      <c r="AC459" s="72">
        <f>(Z459+(AA459/AB459))*2.7</f>
        <v>2.0250000000000004</v>
      </c>
      <c r="AD459" s="73">
        <f>Y459*U459/(Y459+AC459)</f>
        <v>611345.26359427895</v>
      </c>
      <c r="AE459" s="69">
        <f>(Y459+AC459)/(8*(W459/X459)+8*0.84375*(Z459+AA459/AB459))</f>
        <v>0.44220496499045198</v>
      </c>
      <c r="AF459" s="74">
        <f>AD459*AE459</f>
        <v>270339.91088478675</v>
      </c>
      <c r="AG459" t="s">
        <v>282</v>
      </c>
      <c r="AH459" s="71">
        <v>8</v>
      </c>
      <c r="AI459" s="71">
        <v>16</v>
      </c>
      <c r="AJ459" s="2">
        <f>(AF459*(AH459/AI459)/16)*J459/1000</f>
        <v>8.4481222151495849</v>
      </c>
      <c r="AK459" t="s">
        <v>267</v>
      </c>
    </row>
    <row r="460" spans="1:43" ht="14.9" customHeight="1">
      <c r="A460" s="1" t="s">
        <v>512</v>
      </c>
      <c r="B460" t="s">
        <v>584</v>
      </c>
      <c r="C460" s="94">
        <f>AJ460</f>
        <v>2.9505536033031659</v>
      </c>
      <c r="D460" t="str">
        <f>AK460</f>
        <v>µg</v>
      </c>
      <c r="E460" t="s">
        <v>513</v>
      </c>
      <c r="F460" s="6" t="s">
        <v>637</v>
      </c>
      <c r="G460" t="s">
        <v>638</v>
      </c>
      <c r="H460" s="6">
        <v>300</v>
      </c>
      <c r="I460" s="6">
        <v>938</v>
      </c>
      <c r="J460" s="6">
        <f>H460/I460</f>
        <v>0.31982942430703626</v>
      </c>
      <c r="K460" s="59">
        <v>0.42599999999999999</v>
      </c>
      <c r="L460" s="75">
        <v>0.93800000000000006</v>
      </c>
      <c r="M460" s="78">
        <f>N460/2.68</f>
        <v>4.4507462686567161</v>
      </c>
      <c r="N460" s="67">
        <v>11.928000000000001</v>
      </c>
      <c r="O460" s="62">
        <f>(L460*1000)/(N460+L460)</f>
        <v>72.905331882480951</v>
      </c>
      <c r="P460" s="63">
        <v>0.41100000000000003</v>
      </c>
      <c r="Q460" s="61">
        <v>0.25</v>
      </c>
      <c r="R460" s="64">
        <f>Q460*P460</f>
        <v>0.10275000000000001</v>
      </c>
      <c r="S460" s="61">
        <v>3.75</v>
      </c>
      <c r="T460" s="65">
        <f>S460*2.68</f>
        <v>10.050000000000001</v>
      </c>
      <c r="U460" s="56">
        <f>1000*(R460)*O460/((R460)+T460)</f>
        <v>737.83190277756455</v>
      </c>
      <c r="V460" s="66">
        <f>(R460+T460)/((S460*6.7)+(Q460))</f>
        <v>0.40010837438423652</v>
      </c>
      <c r="W460" s="67">
        <v>1</v>
      </c>
      <c r="X460" s="68">
        <v>8</v>
      </c>
      <c r="Y460" s="69">
        <f>(W460*8*V460)/X460</f>
        <v>0.40010837438423652</v>
      </c>
      <c r="Z460" s="70">
        <v>0</v>
      </c>
      <c r="AA460" s="71">
        <v>0</v>
      </c>
      <c r="AB460" s="68">
        <v>16</v>
      </c>
      <c r="AC460" s="79">
        <f>(Z460+(AA460/AB460))*2.7</f>
        <v>0</v>
      </c>
      <c r="AD460" s="73">
        <f>Y460*U460/(Y460+AC460)</f>
        <v>737.83190277756455</v>
      </c>
      <c r="AE460" s="69">
        <f>(Y460+AC460)/(8*(W460/X460)+8*0.84375*(Z460+AA460/AB460))</f>
        <v>0.40010837438423652</v>
      </c>
      <c r="AF460" s="74">
        <f>AD460*AE460</f>
        <v>295.21272318915942</v>
      </c>
      <c r="AG460" s="75" t="s">
        <v>513</v>
      </c>
      <c r="AH460" s="71">
        <v>8</v>
      </c>
      <c r="AI460" s="71">
        <v>16</v>
      </c>
      <c r="AJ460" s="2">
        <f>(AF460*(AH460/AI460)/16)*J460</f>
        <v>2.9505536033031659</v>
      </c>
      <c r="AK460" t="s">
        <v>41</v>
      </c>
      <c r="AM460" t="s">
        <v>639</v>
      </c>
      <c r="AN460" s="77"/>
      <c r="AO460" s="77"/>
      <c r="AP460" s="77"/>
      <c r="AQ460" s="77"/>
    </row>
    <row r="461" spans="1:37" ht="12.75">
      <c r="A461" s="1" t="s">
        <v>517</v>
      </c>
      <c r="C461" s="8">
        <f>AJ461</f>
        <v>0.98632278504396653</v>
      </c>
      <c r="D461" t="str">
        <f>AK461</f>
        <v>mg</v>
      </c>
      <c r="E461" t="s">
        <v>517</v>
      </c>
      <c r="F461" t="s">
        <v>518</v>
      </c>
      <c r="G461" t="s">
        <v>519</v>
      </c>
      <c r="H461" s="6">
        <v>345</v>
      </c>
      <c r="I461" s="6">
        <v>347</v>
      </c>
      <c r="J461" s="6">
        <f>H461/I461</f>
        <v>0.99423631123919309</v>
      </c>
      <c r="K461" s="6"/>
      <c r="L461" s="75">
        <v>0.245</v>
      </c>
      <c r="M461" s="61">
        <v>1</v>
      </c>
      <c r="N461" s="52">
        <f>M461*2.68</f>
        <v>2.6800000000000002</v>
      </c>
      <c r="O461" s="62">
        <f>(L461*1000)/(N461+L461)</f>
        <v>83.760683760683747</v>
      </c>
      <c r="P461" s="63">
        <v>0.379</v>
      </c>
      <c r="Q461" s="61">
        <v>1</v>
      </c>
      <c r="R461" s="64">
        <f>Q461*P461</f>
        <v>0.379</v>
      </c>
      <c r="S461" s="61">
        <v>0</v>
      </c>
      <c r="T461" s="65">
        <f>S461*2.68</f>
        <v>0</v>
      </c>
      <c r="U461" s="56">
        <f>1000*(R461)*O461/((R461)+T461)</f>
        <v>83760.683760683751</v>
      </c>
      <c r="V461" s="66">
        <f>(R461+T461)/((S461*6.7)+(Q461))</f>
        <v>0.379</v>
      </c>
      <c r="W461" s="67">
        <v>1</v>
      </c>
      <c r="X461" s="68">
        <v>8</v>
      </c>
      <c r="Y461" s="69">
        <f>(W461*8*V461)/X461</f>
        <v>0.379</v>
      </c>
      <c r="Z461" s="70">
        <v>0</v>
      </c>
      <c r="AA461" s="71">
        <v>0</v>
      </c>
      <c r="AB461" s="68">
        <v>16</v>
      </c>
      <c r="AC461" s="79">
        <f>(Z461+(AA461/AB461))*2.7</f>
        <v>0</v>
      </c>
      <c r="AD461" s="73">
        <f>Y461*U461/(Y461+AC461)</f>
        <v>83760.683760683751</v>
      </c>
      <c r="AE461" s="69">
        <f>(Y461+AC461)/(8*(W461/X461)+8*0.84375*(Z461+AA461/AB461))</f>
        <v>0.379</v>
      </c>
      <c r="AF461" s="74">
        <f>AD461*AE461</f>
        <v>31745.299145299141</v>
      </c>
      <c r="AG461" t="s">
        <v>520</v>
      </c>
      <c r="AH461" s="71">
        <v>8</v>
      </c>
      <c r="AI461" s="71">
        <v>16</v>
      </c>
      <c r="AJ461" s="2">
        <f>(AF461*(AH461/AI461)/16)*J461/1000</f>
        <v>0.98632278504396653</v>
      </c>
      <c r="AK461" t="s">
        <v>267</v>
      </c>
    </row>
    <row r="462" spans="3:35" ht="12.75">
      <c r="C462" s="93">
        <v>1.65</v>
      </c>
      <c r="D462" t="s">
        <v>308</v>
      </c>
      <c r="E462" t="s">
        <v>309</v>
      </c>
      <c r="J462" s="6"/>
      <c r="K462" s="6"/>
      <c r="L462" s="50"/>
      <c r="M462" s="51"/>
      <c r="N462" s="52"/>
      <c r="O462" s="53"/>
      <c r="P462" s="50"/>
      <c r="Q462" s="54"/>
      <c r="R462" s="55"/>
      <c r="S462" s="55"/>
      <c r="T462" s="55"/>
      <c r="U462" s="56"/>
      <c r="V462" s="55"/>
      <c r="W462" s="9"/>
      <c r="Y462" s="9"/>
      <c r="Z462" s="9"/>
      <c r="AA462" s="9"/>
      <c r="AC462" s="9"/>
      <c r="AD462" s="57"/>
      <c r="AE462" s="9"/>
      <c r="AF462" s="58"/>
      <c r="AH462" s="71"/>
      <c r="AI462" s="71"/>
    </row>
    <row r="463" spans="3:35" ht="12.75">
      <c r="C463" s="93">
        <v>3.35</v>
      </c>
      <c r="D463" t="s">
        <v>308</v>
      </c>
      <c r="E463" t="s">
        <v>310</v>
      </c>
      <c r="J463" s="6"/>
      <c r="K463" s="6"/>
      <c r="L463" s="50"/>
      <c r="M463" s="51"/>
      <c r="N463" s="52"/>
      <c r="O463" s="53"/>
      <c r="P463" s="50"/>
      <c r="Q463" s="54"/>
      <c r="R463" s="55"/>
      <c r="S463" s="55"/>
      <c r="T463" s="55"/>
      <c r="U463" s="56"/>
      <c r="V463" s="55"/>
      <c r="W463" s="9"/>
      <c r="Y463" s="9"/>
      <c r="Z463" s="9"/>
      <c r="AA463" s="9"/>
      <c r="AC463" s="9"/>
      <c r="AD463" s="57"/>
      <c r="AE463" s="9"/>
      <c r="AF463" s="58"/>
      <c r="AH463" s="71"/>
      <c r="AI463" s="71"/>
    </row>
    <row r="464" spans="1:43" ht="14.9" customHeight="1">
      <c r="A464" s="1" t="s">
        <v>295</v>
      </c>
      <c r="B464" t="s">
        <v>584</v>
      </c>
      <c r="C464" s="10">
        <f>AJ464</f>
        <v>50.643319067579213</v>
      </c>
      <c r="D464" t="str">
        <f>AK464</f>
        <v>ng</v>
      </c>
      <c r="E464" t="s">
        <v>296</v>
      </c>
      <c r="F464" t="s">
        <v>297</v>
      </c>
      <c r="G464" t="s">
        <v>640</v>
      </c>
      <c r="H464">
        <v>97</v>
      </c>
      <c r="I464">
        <v>136</v>
      </c>
      <c r="J464" s="6">
        <f>H464/I464</f>
        <v>0.71323529411764708</v>
      </c>
      <c r="K464" s="59">
        <v>0.58399999999999996</v>
      </c>
      <c r="L464" s="60">
        <v>0.109</v>
      </c>
      <c r="M464" s="61">
        <v>6</v>
      </c>
      <c r="N464" s="52">
        <f>M464*2.68</f>
        <v>16.080000000000002</v>
      </c>
      <c r="O464" s="62">
        <f>(L464*1000)/(N464+L464)</f>
        <v>6.7329668293285545</v>
      </c>
      <c r="P464" s="63">
        <v>0.42099999999999999</v>
      </c>
      <c r="Q464" s="61">
        <v>0.50</v>
      </c>
      <c r="R464" s="64">
        <f>Q464*P464</f>
        <v>0.21049999999999999</v>
      </c>
      <c r="S464" s="61">
        <v>2</v>
      </c>
      <c r="T464" s="65">
        <f>S464*2.68</f>
        <v>5.3600000000000003</v>
      </c>
      <c r="U464" s="56">
        <f>1000*(R464)*O464/((R464)+T464)</f>
        <v>254.42770264314888</v>
      </c>
      <c r="V464" s="66">
        <f>(R464+T464)/((S464*6.7)+(Q464))</f>
        <v>0.40075539568345325</v>
      </c>
      <c r="W464" s="67">
        <v>0.50</v>
      </c>
      <c r="X464" s="68">
        <v>8</v>
      </c>
      <c r="Y464" s="69">
        <f>(W464*8*V464)/X464</f>
        <v>0.20037769784172663</v>
      </c>
      <c r="Z464" s="70">
        <v>3</v>
      </c>
      <c r="AA464" s="71">
        <v>4</v>
      </c>
      <c r="AB464" s="68">
        <v>16</v>
      </c>
      <c r="AC464" s="68">
        <f>(Z464+(AA464/AB464))*2.7</f>
        <v>8.7750000000000004</v>
      </c>
      <c r="AD464" s="73">
        <f>Y464*U464/(Y464+AC464)</f>
        <v>5.6801662324531375</v>
      </c>
      <c r="AE464" s="69">
        <f>(Y464+AC464)/(8*(W464/X464)+8*0.84375*(Z464+AA464/AB464))</f>
        <v>0.40001683332999338</v>
      </c>
      <c r="AF464" s="74">
        <f>AD464*AE464</f>
        <v>2.2721621090938631</v>
      </c>
      <c r="AG464" s="75" t="s">
        <v>296</v>
      </c>
      <c r="AH464" s="71">
        <v>8</v>
      </c>
      <c r="AI464" s="71">
        <v>16</v>
      </c>
      <c r="AJ464" s="2">
        <f>(AF464*(AH464/AI464)/16)*J464*1000</f>
        <v>50.643319067579213</v>
      </c>
      <c r="AK464" t="s">
        <v>176</v>
      </c>
      <c r="AM464" s="77"/>
      <c r="AN464" s="77"/>
      <c r="AO464" s="77"/>
      <c r="AP464" s="77"/>
      <c r="AQ464" s="77"/>
    </row>
    <row r="465" spans="3:38" ht="12.75">
      <c r="C465"/>
      <c r="L465" s="50"/>
      <c r="M465" s="51"/>
      <c r="N465" s="52"/>
      <c r="O465" s="53"/>
      <c r="P465" s="50"/>
      <c r="Q465" s="54"/>
      <c r="R465" s="55"/>
      <c r="S465" s="55"/>
      <c r="T465" s="55"/>
      <c r="U465" s="56"/>
      <c r="V465" s="55"/>
      <c r="W465" s="9"/>
      <c r="Y465" s="9"/>
      <c r="Z465" s="9"/>
      <c r="AA465" s="9"/>
      <c r="AC465" s="9"/>
      <c r="AD465" s="57"/>
      <c r="AE465" s="9"/>
      <c r="AF465" s="58"/>
      <c r="AJ465"/>
      <c r="AL465"/>
    </row>
    <row r="466" spans="5:33" ht="12.75">
      <c r="E466" s="49" t="s">
        <v>641</v>
      </c>
      <c r="L466" s="50"/>
      <c r="M466" s="51"/>
      <c r="N466" s="52"/>
      <c r="O466" s="53"/>
      <c r="P466" s="50"/>
      <c r="Q466" s="54"/>
      <c r="R466" s="55"/>
      <c r="S466" s="55"/>
      <c r="T466" s="55"/>
      <c r="U466" s="56"/>
      <c r="V466" s="55"/>
      <c r="W466" s="9"/>
      <c r="Y466" s="9"/>
      <c r="Z466" s="9"/>
      <c r="AA466" s="9"/>
      <c r="AC466" s="9"/>
      <c r="AD466" s="57"/>
      <c r="AE466" s="9"/>
      <c r="AF466" s="58"/>
      <c r="AG466" s="49" t="str">
        <f>E466</f>
        <v>PM - molybdenum, yttrium, 16 pills, 1 taken every tridiem</v>
      </c>
    </row>
    <row r="467" spans="5:33" ht="14.9" customHeight="1">
      <c r="E467" s="92" t="s">
        <v>642</v>
      </c>
      <c r="L467" s="50"/>
      <c r="M467" s="51"/>
      <c r="N467" s="52"/>
      <c r="O467" s="53"/>
      <c r="P467" s="50"/>
      <c r="Q467" s="54"/>
      <c r="R467" s="55"/>
      <c r="S467" s="55"/>
      <c r="T467" s="55"/>
      <c r="U467" s="56"/>
      <c r="V467" s="55"/>
      <c r="W467" s="9"/>
      <c r="Y467" s="9"/>
      <c r="Z467" s="9"/>
      <c r="AA467" s="9"/>
      <c r="AC467" s="9"/>
      <c r="AD467" s="57"/>
      <c r="AE467" s="9"/>
      <c r="AF467" s="58"/>
      <c r="AG467" s="92" t="s">
        <v>642</v>
      </c>
    </row>
    <row r="468" spans="1:43" ht="14.9" customHeight="1">
      <c r="A468" s="1" t="s">
        <v>584</v>
      </c>
      <c r="C468" s="94">
        <f>AJ468</f>
        <v>4.6362732677855387</v>
      </c>
      <c r="D468" t="str">
        <f>AK468</f>
        <v>µg</v>
      </c>
      <c r="E468" t="s">
        <v>584</v>
      </c>
      <c r="F468" t="s">
        <v>585</v>
      </c>
      <c r="G468" t="s">
        <v>586</v>
      </c>
      <c r="H468" s="7">
        <v>1</v>
      </c>
      <c r="I468" s="6">
        <v>1.84</v>
      </c>
      <c r="J468" s="6">
        <f>H468/I468</f>
        <v>0.5434782608695653</v>
      </c>
      <c r="K468" s="59">
        <v>0.36399999999999999</v>
      </c>
      <c r="L468" s="60">
        <v>0.184</v>
      </c>
      <c r="M468" s="78">
        <f>N468/2.68</f>
        <v>2.0223880597014925</v>
      </c>
      <c r="N468" s="67">
        <v>5.42</v>
      </c>
      <c r="O468" s="62">
        <f>(L468*1000)/(N468+L468)</f>
        <v>32.833690221270523</v>
      </c>
      <c r="P468" s="63">
        <v>0.39700000000000002</v>
      </c>
      <c r="Q468" s="61">
        <v>1</v>
      </c>
      <c r="R468" s="64">
        <f>Q468*P468</f>
        <v>0.39700000000000002</v>
      </c>
      <c r="S468" s="61">
        <v>0</v>
      </c>
      <c r="T468" s="65">
        <f>S468*2.68</f>
        <v>0</v>
      </c>
      <c r="U468" s="56">
        <f>1000*(R468)*O468/((R468)+T468)</f>
        <v>32833.690221270517</v>
      </c>
      <c r="V468" s="66">
        <f>(R468+T468)/((S468*6.7)+(Q468))</f>
        <v>0.39700000000000002</v>
      </c>
      <c r="W468" s="67">
        <v>0.50</v>
      </c>
      <c r="X468" s="68">
        <v>8</v>
      </c>
      <c r="Y468" s="69">
        <f>(W468*8*V468)/X468</f>
        <v>0.19850000000000001</v>
      </c>
      <c r="Z468" s="70">
        <v>7</v>
      </c>
      <c r="AA468" s="71">
        <v>0</v>
      </c>
      <c r="AB468" s="68">
        <v>16</v>
      </c>
      <c r="AC468" s="68">
        <f>(Z468+(AA468/AB468))*2.7</f>
        <v>18.900000000000002</v>
      </c>
      <c r="AD468" s="73">
        <f>Y468*U468/(Y468+AC468)</f>
        <v>341.25651275870865</v>
      </c>
      <c r="AE468" s="69">
        <f>(Y468+AC468)/(8*(W468/X468)+8*0.84375*(Z468+AA468/AB468))</f>
        <v>0.39996858638743454</v>
      </c>
      <c r="AF468" s="74">
        <f>AD468*AE468</f>
        <v>136.49188500360623</v>
      </c>
      <c r="AG468" s="75" t="s">
        <v>584</v>
      </c>
      <c r="AH468" s="71">
        <v>16</v>
      </c>
      <c r="AI468" s="71">
        <v>16</v>
      </c>
      <c r="AJ468" s="2">
        <f>(AF468*(AH468/AI468)/16)*J468</f>
        <v>4.6362732677855387</v>
      </c>
      <c r="AK468" t="s">
        <v>41</v>
      </c>
      <c r="AM468" s="77"/>
      <c r="AN468" s="77"/>
      <c r="AO468" s="77"/>
      <c r="AP468" s="77"/>
      <c r="AQ468" s="77"/>
    </row>
    <row r="469" spans="1:43" ht="14.9" customHeight="1">
      <c r="A469" s="1" t="s">
        <v>147</v>
      </c>
      <c r="B469" t="s">
        <v>584</v>
      </c>
      <c r="C469" s="8">
        <f>AJ469</f>
        <v>0.2001341956602038</v>
      </c>
      <c r="D469" t="str">
        <f>AK469</f>
        <v>µg</v>
      </c>
      <c r="E469" t="s">
        <v>148</v>
      </c>
      <c r="F469" t="s">
        <v>149</v>
      </c>
      <c r="G469" t="s">
        <v>150</v>
      </c>
      <c r="H469" s="6">
        <v>178</v>
      </c>
      <c r="I469" s="6">
        <v>226</v>
      </c>
      <c r="J469" s="6">
        <f>H469/I469</f>
        <v>0.78761061946902655</v>
      </c>
      <c r="K469" s="59"/>
      <c r="L469" s="75">
        <v>0.09</v>
      </c>
      <c r="M469" s="61">
        <v>3</v>
      </c>
      <c r="N469" s="52">
        <f>M469*2.68</f>
        <v>8.0400000000000009</v>
      </c>
      <c r="O469" s="62">
        <f>(L469*1000)/(N469+L469)</f>
        <v>11.07011070110701</v>
      </c>
      <c r="P469" s="63">
        <v>0.39800000000000002</v>
      </c>
      <c r="Q469" s="61">
        <v>0.25</v>
      </c>
      <c r="R469" s="64">
        <f>Q469*P469</f>
        <v>0.099500000000000005</v>
      </c>
      <c r="S469" s="61">
        <v>4</v>
      </c>
      <c r="T469" s="65">
        <f>S469*2.68</f>
        <v>10.720000000000001</v>
      </c>
      <c r="U469" s="56">
        <f>1000*(R469)*O469/((R469)+T469)</f>
        <v>101.80470583300036</v>
      </c>
      <c r="V469" s="66">
        <f>(R469+T469)/((S469*6.7)+(Q469))</f>
        <v>0.39998151571164514</v>
      </c>
      <c r="W469" s="67">
        <v>2</v>
      </c>
      <c r="X469" s="68">
        <v>8</v>
      </c>
      <c r="Y469" s="69">
        <f>(W469*8*V469)/X469</f>
        <v>0.79996303142329028</v>
      </c>
      <c r="Z469" s="70">
        <v>1</v>
      </c>
      <c r="AA469" s="71">
        <v>3</v>
      </c>
      <c r="AB469" s="68">
        <v>16</v>
      </c>
      <c r="AC469" s="79">
        <f>(Z469+(AA469/AB469))*2.7</f>
        <v>3.2062500000000003</v>
      </c>
      <c r="AD469" s="73">
        <f>Y469*U469/(Y469+AC469)</f>
        <v>20.328424987023226</v>
      </c>
      <c r="AE469" s="69">
        <f>(Y469+AC469)/(8*(W469/X469)+8*0.84375*(Z469+AA469/AB469))</f>
        <v>0.39999630890965765</v>
      </c>
      <c r="AF469" s="74">
        <f>AD469*AE469</f>
        <v>8.1312949607561453</v>
      </c>
      <c r="AG469" s="75" t="s">
        <v>148</v>
      </c>
      <c r="AH469" s="71">
        <v>8</v>
      </c>
      <c r="AI469" s="71">
        <v>16</v>
      </c>
      <c r="AJ469" s="2">
        <f>(AF469*(AH469/AI469)/16)*J469</f>
        <v>0.2001341956602038</v>
      </c>
      <c r="AK469" t="s">
        <v>41</v>
      </c>
      <c r="AM469" s="77"/>
      <c r="AN469" s="77"/>
      <c r="AO469" s="77"/>
      <c r="AP469" s="77"/>
      <c r="AQ469" s="77"/>
    </row>
    <row r="470" spans="3:37" ht="12.75">
      <c r="C470" s="8">
        <f>AJ470</f>
        <v>0.63529411764705879</v>
      </c>
      <c r="D470" t="s">
        <v>267</v>
      </c>
      <c r="E470" t="s">
        <v>306</v>
      </c>
      <c r="H470">
        <v>1</v>
      </c>
      <c r="I470">
        <v>1</v>
      </c>
      <c r="J470" s="6">
        <f>H470/I470</f>
        <v>1</v>
      </c>
      <c r="K470" s="6"/>
      <c r="L470" s="60">
        <v>1</v>
      </c>
      <c r="M470" s="61">
        <v>0</v>
      </c>
      <c r="N470" s="52">
        <f>M470*2.68</f>
        <v>0</v>
      </c>
      <c r="O470" s="62">
        <f>(L470*1000)/(N470+L470)</f>
        <v>1000</v>
      </c>
      <c r="P470" s="63">
        <v>0.432</v>
      </c>
      <c r="Q470" s="61">
        <v>1</v>
      </c>
      <c r="R470" s="64">
        <f>Q470*P470</f>
        <v>0.432</v>
      </c>
      <c r="S470" s="61">
        <v>0</v>
      </c>
      <c r="T470" s="65">
        <f>S470*2.68</f>
        <v>0</v>
      </c>
      <c r="U470" s="56">
        <f>1000*(R470)*O470/((R470)+T470)</f>
        <v>1000000</v>
      </c>
      <c r="V470" s="66">
        <f>(R470+T470)/((S470*6.7)+(Q470))</f>
        <v>0.432</v>
      </c>
      <c r="W470" s="67">
        <v>0.50</v>
      </c>
      <c r="X470" s="68">
        <v>8</v>
      </c>
      <c r="Y470" s="69">
        <f>(W470/X470)*8*R470</f>
        <v>0.216</v>
      </c>
      <c r="Z470" s="70">
        <v>1</v>
      </c>
      <c r="AA470" s="71">
        <v>8</v>
      </c>
      <c r="AB470" s="68">
        <v>16</v>
      </c>
      <c r="AC470" s="72">
        <f>(Z470+(AA470/AB470))*2.7</f>
        <v>4.0500000000000007</v>
      </c>
      <c r="AD470" s="73">
        <f>Y470*U470/(Y470+AC470)</f>
        <v>50632.911392405054</v>
      </c>
      <c r="AE470" s="69">
        <f>(Y470+AC470)/(8*(W470/X470)+8*0.84375*(Z470+AA470/AB470))</f>
        <v>0.40150588235294121</v>
      </c>
      <c r="AF470" s="74">
        <f>AD470*AE470</f>
        <v>20329.411764705881</v>
      </c>
      <c r="AG470" t="s">
        <v>306</v>
      </c>
      <c r="AH470" s="71">
        <v>8</v>
      </c>
      <c r="AI470" s="71">
        <v>16</v>
      </c>
      <c r="AJ470" s="2">
        <f>(AF470*(AH470/AI470)/16)*J470/1000</f>
        <v>0.63529411764705879</v>
      </c>
      <c r="AK470" t="s">
        <v>267</v>
      </c>
    </row>
    <row r="471" spans="3:37" ht="12.75">
      <c r="C471" s="8">
        <f>AJ471</f>
        <v>0.35685645549318362</v>
      </c>
      <c r="D471" t="s">
        <v>267</v>
      </c>
      <c r="E471" t="s">
        <v>283</v>
      </c>
      <c r="H471">
        <v>1</v>
      </c>
      <c r="I471">
        <v>1</v>
      </c>
      <c r="J471" s="6">
        <f>H471/I471</f>
        <v>1</v>
      </c>
      <c r="K471" s="6"/>
      <c r="L471" s="60">
        <v>1</v>
      </c>
      <c r="M471" s="61">
        <v>0</v>
      </c>
      <c r="N471" s="52">
        <f>M471*2.68</f>
        <v>0</v>
      </c>
      <c r="O471" s="62">
        <f>(L471*1000)/(N471+L471)</f>
        <v>1000</v>
      </c>
      <c r="P471" s="63">
        <v>0.44500000000000001</v>
      </c>
      <c r="Q471" s="61">
        <v>1</v>
      </c>
      <c r="R471" s="64">
        <f>Q471*P471</f>
        <v>0.44500000000000001</v>
      </c>
      <c r="S471" s="61">
        <v>0</v>
      </c>
      <c r="T471" s="65">
        <f>S471*2.68</f>
        <v>0</v>
      </c>
      <c r="U471" s="56">
        <f>1000*(R471)*O471/((R471)+T471)</f>
        <v>1000000</v>
      </c>
      <c r="V471" s="66">
        <f>(R471+T471)/((S471*6.7)+(Q471))</f>
        <v>0.44500000000000001</v>
      </c>
      <c r="W471" s="67">
        <v>0.50</v>
      </c>
      <c r="X471" s="68">
        <v>8</v>
      </c>
      <c r="Y471" s="69">
        <f>(W471/X471)*8*R471</f>
        <v>0.2225</v>
      </c>
      <c r="Z471" s="70">
        <v>2</v>
      </c>
      <c r="AA471" s="71">
        <v>13</v>
      </c>
      <c r="AB471" s="68">
        <v>16</v>
      </c>
      <c r="AC471" s="72">
        <f>(Z471+(AA471/AB471))*2.7</f>
        <v>7.5937500000000009</v>
      </c>
      <c r="AD471" s="73">
        <f>Y471*U471/(Y471+AC471)</f>
        <v>28466.336158643848</v>
      </c>
      <c r="AE471" s="69">
        <f>(Y471+AC471)/(8*(W471/X471)+8*0.84375*(Z471+AA471/AB471))</f>
        <v>0.40115477145148354</v>
      </c>
      <c r="AF471" s="74">
        <f>AD471*AE471</f>
        <v>11419.406575781875</v>
      </c>
      <c r="AG471" t="s">
        <v>283</v>
      </c>
      <c r="AH471" s="71">
        <v>8</v>
      </c>
      <c r="AI471" s="71">
        <v>16</v>
      </c>
      <c r="AJ471" s="2">
        <f>(AF471*(AH471/AI471)/16)*J471/1000</f>
        <v>0.35685645549318362</v>
      </c>
      <c r="AK471" t="s">
        <v>267</v>
      </c>
    </row>
    <row r="472" spans="5:33" ht="12.65" customHeight="1">
      <c r="E472" s="92" t="s">
        <v>643</v>
      </c>
      <c r="L472" s="50"/>
      <c r="M472" s="51"/>
      <c r="N472" s="52"/>
      <c r="O472" s="53"/>
      <c r="P472" s="50"/>
      <c r="Q472" s="54"/>
      <c r="R472" s="55"/>
      <c r="S472" s="55"/>
      <c r="T472" s="55"/>
      <c r="U472" s="56"/>
      <c r="V472" s="55"/>
      <c r="Y472" s="9"/>
      <c r="AC472" s="9"/>
      <c r="AD472" s="57"/>
      <c r="AE472" s="9"/>
      <c r="AF472" s="58"/>
      <c r="AG472" s="92" t="s">
        <v>643</v>
      </c>
    </row>
    <row r="473" spans="1:42" ht="12.75">
      <c r="A473" s="1" t="s">
        <v>117</v>
      </c>
      <c r="B473" t="s">
        <v>584</v>
      </c>
      <c r="C473" s="94">
        <f>AJ473</f>
        <v>1.4435610010427529</v>
      </c>
      <c r="D473" t="str">
        <f>AK473</f>
        <v>µg</v>
      </c>
      <c r="E473" t="s">
        <v>118</v>
      </c>
      <c r="F473" t="s">
        <v>119</v>
      </c>
      <c r="G473" t="s">
        <v>644</v>
      </c>
      <c r="H473" s="12">
        <v>0.15</v>
      </c>
      <c r="I473" s="11">
        <v>266</v>
      </c>
      <c r="J473" s="6">
        <f>H473/I473</f>
        <v>0.00056390977443609015</v>
      </c>
      <c r="K473" s="59">
        <v>0.44800000000000001</v>
      </c>
      <c r="L473" s="60">
        <v>0.53200000000000003</v>
      </c>
      <c r="M473" s="61">
        <v>0.875</v>
      </c>
      <c r="N473" s="52">
        <f>M473*2.68</f>
        <v>2.3450000000000002</v>
      </c>
      <c r="O473" s="62">
        <f>(L473*1000)/(N473+L473)</f>
        <v>184.91484184914842</v>
      </c>
      <c r="P473" s="63">
        <v>0.443</v>
      </c>
      <c r="Q473" s="61">
        <v>1</v>
      </c>
      <c r="R473" s="64">
        <f>Q473*P473</f>
        <v>0.443</v>
      </c>
      <c r="S473" s="61">
        <v>0</v>
      </c>
      <c r="T473" s="65">
        <f>S473*2.68</f>
        <v>0</v>
      </c>
      <c r="U473" s="56">
        <f>1000*(R473)*O473/((R473)+T473)</f>
        <v>184914.84184914842</v>
      </c>
      <c r="V473" s="66">
        <f>(R473+T473)/((S473*6.7)+(Q473))</f>
        <v>0.443</v>
      </c>
      <c r="W473" s="67">
        <v>1</v>
      </c>
      <c r="X473" s="68">
        <v>8</v>
      </c>
      <c r="Y473" s="69">
        <f>(W473*8*V473)/X473</f>
        <v>0.443</v>
      </c>
      <c r="Z473" s="70">
        <v>0</v>
      </c>
      <c r="AA473" s="71">
        <v>0</v>
      </c>
      <c r="AB473" s="68">
        <v>16</v>
      </c>
      <c r="AC473" s="68">
        <f>(Z473+(AA473/AB473))*2.7</f>
        <v>0</v>
      </c>
      <c r="AD473" s="73">
        <f>Y473*U473/(Y473+AC473)</f>
        <v>184914.84184914842</v>
      </c>
      <c r="AE473" s="69">
        <f>(Y473+AC473)/(8*(W473/X473)+8*0.84375*(Z473+AA473/AB473))</f>
        <v>0.443</v>
      </c>
      <c r="AF473" s="74">
        <f>AD473*AE473</f>
        <v>81917.274939172756</v>
      </c>
      <c r="AG473" t="s">
        <v>118</v>
      </c>
      <c r="AH473" s="71">
        <v>8</v>
      </c>
      <c r="AI473" s="71">
        <v>16</v>
      </c>
      <c r="AJ473" s="76">
        <f>(AF473*(AH473/AI473)/16)*J473</f>
        <v>1.4435610010427529</v>
      </c>
      <c r="AK473" t="s">
        <v>41</v>
      </c>
      <c r="AM473" t="s">
        <v>645</v>
      </c>
      <c r="AN473" s="11"/>
      <c r="AP473" s="2"/>
    </row>
    <row r="474" spans="3:37" ht="12.75">
      <c r="C474" s="8">
        <f>AJ474</f>
        <v>0.16463414634146337</v>
      </c>
      <c r="D474" t="s">
        <v>267</v>
      </c>
      <c r="E474" t="s">
        <v>306</v>
      </c>
      <c r="H474">
        <v>1</v>
      </c>
      <c r="I474">
        <v>1</v>
      </c>
      <c r="J474" s="6">
        <f>H474/I474</f>
        <v>1</v>
      </c>
      <c r="K474" s="6"/>
      <c r="L474" s="60">
        <v>1</v>
      </c>
      <c r="M474" s="61">
        <v>0</v>
      </c>
      <c r="N474" s="52">
        <f>M474*2.68</f>
        <v>0</v>
      </c>
      <c r="O474" s="62">
        <f>(L474*1000)/(N474+L474)</f>
        <v>1000</v>
      </c>
      <c r="P474" s="63">
        <v>0.432</v>
      </c>
      <c r="Q474" s="61">
        <v>1</v>
      </c>
      <c r="R474" s="64">
        <f>Q474*P474</f>
        <v>0.432</v>
      </c>
      <c r="S474" s="61">
        <v>0</v>
      </c>
      <c r="T474" s="65">
        <f>S474*2.68</f>
        <v>0</v>
      </c>
      <c r="U474" s="56">
        <f>1000*(R474)*O474/((R474)+T474)</f>
        <v>1000000</v>
      </c>
      <c r="V474" s="66">
        <f>(R474+T474)/((S474*6.7)+(Q474))</f>
        <v>0.432</v>
      </c>
      <c r="W474" s="67">
        <v>0.25</v>
      </c>
      <c r="X474" s="68">
        <v>8</v>
      </c>
      <c r="Y474" s="69">
        <f>(W474/X474)*8*R474</f>
        <v>0.108</v>
      </c>
      <c r="Z474" s="70">
        <v>3</v>
      </c>
      <c r="AA474" s="71">
        <v>0</v>
      </c>
      <c r="AB474" s="68">
        <v>16</v>
      </c>
      <c r="AC474" s="72">
        <f>(Z474+(AA474/AB474))*2.7</f>
        <v>8.1000000000000014</v>
      </c>
      <c r="AD474" s="73">
        <f>Y474*U474/(Y474+AC474)</f>
        <v>13157.894736842101</v>
      </c>
      <c r="AE474" s="69">
        <f>(Y474+AC474)/(8*(W474/X474)+8*0.84375*(Z474+AA474/AB474))</f>
        <v>0.40039024390243905</v>
      </c>
      <c r="AF474" s="74">
        <f>AD474*AE474</f>
        <v>5268.2926829268281</v>
      </c>
      <c r="AG474" t="s">
        <v>306</v>
      </c>
      <c r="AH474" s="71">
        <v>8</v>
      </c>
      <c r="AI474" s="71">
        <v>16</v>
      </c>
      <c r="AJ474" s="2">
        <f>(AF474*(AH474/AI474)/16)*J474/1000</f>
        <v>0.16463414634146337</v>
      </c>
      <c r="AK474" t="s">
        <v>267</v>
      </c>
    </row>
    <row r="475" spans="3:37" ht="13.4" customHeight="1">
      <c r="C475" s="82">
        <f>AJ475</f>
        <v>1.2828146143437078</v>
      </c>
      <c r="D475" t="s">
        <v>267</v>
      </c>
      <c r="E475" t="s">
        <v>307</v>
      </c>
      <c r="H475">
        <v>1</v>
      </c>
      <c r="I475">
        <v>1</v>
      </c>
      <c r="J475" s="6">
        <f>H475/I475</f>
        <v>1</v>
      </c>
      <c r="K475" s="6"/>
      <c r="L475" s="60">
        <v>1</v>
      </c>
      <c r="M475" s="61">
        <v>0</v>
      </c>
      <c r="N475" s="52">
        <f>M475*2.68</f>
        <v>0</v>
      </c>
      <c r="O475" s="62">
        <f>(L475*1000)/(N475+L475)</f>
        <v>1000</v>
      </c>
      <c r="P475" s="63">
        <v>0.47400000000000003</v>
      </c>
      <c r="Q475" s="61">
        <v>1</v>
      </c>
      <c r="R475" s="64">
        <f>Q475*P475</f>
        <v>0.47400000000000003</v>
      </c>
      <c r="S475" s="61">
        <v>0</v>
      </c>
      <c r="T475" s="65">
        <f>S475*2.68</f>
        <v>0</v>
      </c>
      <c r="U475" s="56">
        <f>1000*(R475)*O475/((R475)+T475)</f>
        <v>1000000</v>
      </c>
      <c r="V475" s="66">
        <f>(R475+T475)/((S475*6.7)+(Q475))</f>
        <v>0.47400000000000003</v>
      </c>
      <c r="W475" s="67">
        <v>1</v>
      </c>
      <c r="X475" s="68">
        <v>8</v>
      </c>
      <c r="Y475" s="69">
        <f>(W475/X475)*8*R475</f>
        <v>0.47400000000000003</v>
      </c>
      <c r="Z475" s="70">
        <v>1</v>
      </c>
      <c r="AA475" s="71">
        <v>9</v>
      </c>
      <c r="AB475" s="68">
        <v>16</v>
      </c>
      <c r="AC475" s="72">
        <f>(Z475+(AA475/AB475))*2.7</f>
        <v>4.21875</v>
      </c>
      <c r="AD475" s="73">
        <f>Y475*U475/(Y475+AC475)</f>
        <v>101006.87230302063</v>
      </c>
      <c r="AE475" s="69">
        <f>(Y475+AC475)/(8*(W475/X475)+8*0.84375*(Z475+AA475/AB475))</f>
        <v>0.40640866035182677</v>
      </c>
      <c r="AF475" s="74">
        <f>AD475*AE475</f>
        <v>41050.067658998647</v>
      </c>
      <c r="AG475" t="s">
        <v>307</v>
      </c>
      <c r="AH475" s="71">
        <v>8</v>
      </c>
      <c r="AI475" s="71">
        <v>16</v>
      </c>
      <c r="AJ475" s="2">
        <f>(AF475*(AH475/AI475)/16)*J475/1000</f>
        <v>1.2828146143437078</v>
      </c>
      <c r="AK475" t="s">
        <v>267</v>
      </c>
    </row>
    <row r="476" spans="3:37" ht="12.75">
      <c r="C476" s="8">
        <f>AJ476</f>
        <v>0.27847309136420523</v>
      </c>
      <c r="D476" t="s">
        <v>267</v>
      </c>
      <c r="E476" t="s">
        <v>283</v>
      </c>
      <c r="H476">
        <v>1</v>
      </c>
      <c r="I476">
        <v>1</v>
      </c>
      <c r="J476" s="6">
        <f>H476/I476</f>
        <v>1</v>
      </c>
      <c r="K476" s="6"/>
      <c r="L476" s="60">
        <v>1</v>
      </c>
      <c r="M476" s="61">
        <v>0</v>
      </c>
      <c r="N476" s="52">
        <f>M476*2.68</f>
        <v>0</v>
      </c>
      <c r="O476" s="62">
        <f>(L476*1000)/(N476+L476)</f>
        <v>1000</v>
      </c>
      <c r="P476" s="63">
        <v>0.44500000000000001</v>
      </c>
      <c r="Q476" s="61">
        <v>1</v>
      </c>
      <c r="R476" s="64">
        <f>Q476*P476</f>
        <v>0.44500000000000001</v>
      </c>
      <c r="S476" s="61">
        <v>0</v>
      </c>
      <c r="T476" s="65">
        <f>S476*2.68</f>
        <v>0</v>
      </c>
      <c r="U476" s="56">
        <f>1000*(R476)*O476/((R476)+T476)</f>
        <v>1000000</v>
      </c>
      <c r="V476" s="66">
        <f>(R476+T476)/((S476*6.7)+(Q476))</f>
        <v>0.44500000000000001</v>
      </c>
      <c r="W476" s="67">
        <v>0.25</v>
      </c>
      <c r="X476" s="68">
        <v>8</v>
      </c>
      <c r="Y476" s="69">
        <f>(W476/X476)*8*R476</f>
        <v>0.11125</v>
      </c>
      <c r="Z476" s="70">
        <v>1</v>
      </c>
      <c r="AA476" s="71">
        <v>13</v>
      </c>
      <c r="AB476" s="68">
        <v>16</v>
      </c>
      <c r="AC476" s="72">
        <f>(Z476+(AA476/AB476))*2.7</f>
        <v>4.8937500000000007</v>
      </c>
      <c r="AD476" s="73">
        <f>Y476*U476/(Y476+AC476)</f>
        <v>22227.772227772224</v>
      </c>
      <c r="AE476" s="69">
        <f>(Y476+AC476)/(8*(W476/X476)+8*0.84375*(Z476+AA476/AB476))</f>
        <v>0.40090112640801001</v>
      </c>
      <c r="AF476" s="74">
        <f>AD476*AE476</f>
        <v>8911.1389236545674</v>
      </c>
      <c r="AG476" t="s">
        <v>283</v>
      </c>
      <c r="AH476" s="71">
        <v>8</v>
      </c>
      <c r="AI476" s="71">
        <v>16</v>
      </c>
      <c r="AJ476" s="2">
        <f>(AF476*(AH476/AI476)/16)*J476/1000</f>
        <v>0.27847309136420523</v>
      </c>
      <c r="AK476" t="s">
        <v>267</v>
      </c>
    </row>
    <row r="477" spans="3:37" ht="12.75">
      <c r="C477" s="82">
        <f>AJ477</f>
        <v>1.2828146143437078</v>
      </c>
      <c r="D477" t="s">
        <v>267</v>
      </c>
      <c r="E477" t="s">
        <v>282</v>
      </c>
      <c r="H477">
        <v>1</v>
      </c>
      <c r="I477">
        <v>1</v>
      </c>
      <c r="J477" s="6">
        <f>H477/I477</f>
        <v>1</v>
      </c>
      <c r="K477" s="6"/>
      <c r="L477" s="60">
        <v>1</v>
      </c>
      <c r="M477" s="61">
        <v>0</v>
      </c>
      <c r="N477" s="52">
        <f>M477*2.68</f>
        <v>0</v>
      </c>
      <c r="O477" s="62">
        <f>(L477*1000)/(N477+L477)</f>
        <v>1000</v>
      </c>
      <c r="P477" s="63">
        <v>0.47400000000000003</v>
      </c>
      <c r="Q477" s="61">
        <v>1</v>
      </c>
      <c r="R477" s="64">
        <f>Q477*P477</f>
        <v>0.47400000000000003</v>
      </c>
      <c r="S477" s="61">
        <v>0</v>
      </c>
      <c r="T477" s="65">
        <f>S477*2.68</f>
        <v>0</v>
      </c>
      <c r="U477" s="56">
        <f>1000*(R477)*O477/((R477)+T477)</f>
        <v>1000000</v>
      </c>
      <c r="V477" s="66">
        <f>(R477+T477)/((S477*6.7)+(Q477))</f>
        <v>0.47400000000000003</v>
      </c>
      <c r="W477" s="67">
        <v>1</v>
      </c>
      <c r="X477" s="68">
        <v>8</v>
      </c>
      <c r="Y477" s="69">
        <f>(W477/X477)*8*R477</f>
        <v>0.47400000000000003</v>
      </c>
      <c r="Z477" s="70">
        <v>1</v>
      </c>
      <c r="AA477" s="71">
        <v>9</v>
      </c>
      <c r="AB477" s="68">
        <v>16</v>
      </c>
      <c r="AC477" s="72">
        <f>(Z477+(AA477/AB477))*2.7</f>
        <v>4.21875</v>
      </c>
      <c r="AD477" s="73">
        <f>Y477*U477/(Y477+AC477)</f>
        <v>101006.87230302063</v>
      </c>
      <c r="AE477" s="69">
        <f>(Y477+AC477)/(8*(W477/X477)+8*0.84375*(Z477+AA477/AB477))</f>
        <v>0.40640866035182677</v>
      </c>
      <c r="AF477" s="74">
        <f>AD477*AE477</f>
        <v>41050.067658998647</v>
      </c>
      <c r="AG477" t="s">
        <v>282</v>
      </c>
      <c r="AH477" s="71">
        <v>8</v>
      </c>
      <c r="AI477" s="71">
        <v>16</v>
      </c>
      <c r="AJ477" s="2">
        <f>(AF477*(AH477/AI477)/16)*J477/1000</f>
        <v>1.2828146143437078</v>
      </c>
      <c r="AK477" t="s">
        <v>267</v>
      </c>
    </row>
    <row r="478" spans="5:33" ht="11.9" customHeight="1">
      <c r="E478" s="49"/>
      <c r="L478" s="50"/>
      <c r="M478" s="51"/>
      <c r="N478" s="52"/>
      <c r="O478" s="53"/>
      <c r="P478" s="50"/>
      <c r="Q478" s="54"/>
      <c r="R478" s="55"/>
      <c r="S478" s="55"/>
      <c r="T478" s="55"/>
      <c r="U478" s="56"/>
      <c r="V478" s="55"/>
      <c r="W478" s="9"/>
      <c r="Y478" s="9"/>
      <c r="Z478" s="9"/>
      <c r="AA478" s="9"/>
      <c r="AC478" s="9"/>
      <c r="AD478" s="57"/>
      <c r="AE478" s="9"/>
      <c r="AF478" s="58"/>
      <c r="AG478" s="49"/>
    </row>
    <row r="479" spans="5:33" ht="12.75">
      <c r="E479" s="49" t="s">
        <v>646</v>
      </c>
      <c r="L479" s="50"/>
      <c r="M479" s="51"/>
      <c r="N479" s="52"/>
      <c r="O479" s="53"/>
      <c r="P479" s="50"/>
      <c r="Q479" s="54"/>
      <c r="R479" s="55"/>
      <c r="S479" s="55"/>
      <c r="T479" s="55"/>
      <c r="U479" s="56"/>
      <c r="V479" s="55"/>
      <c r="W479" s="9"/>
      <c r="Y479" s="9"/>
      <c r="Z479" s="9"/>
      <c r="AA479" s="9"/>
      <c r="AC479" s="9"/>
      <c r="AD479" s="57"/>
      <c r="AE479" s="9"/>
      <c r="AF479" s="58"/>
      <c r="AG479" s="49" t="str">
        <f>E479</f>
        <v>PP - phosphate, 16 pills, 1 taken every tridiem</v>
      </c>
    </row>
    <row r="480" spans="1:43" ht="14.9" customHeight="1">
      <c r="A480" s="1" t="s">
        <v>647</v>
      </c>
      <c r="C480" s="94">
        <f>AJ480</f>
        <v>5.1798197572608622</v>
      </c>
      <c r="D480" t="str">
        <f>AK480</f>
        <v>µg</v>
      </c>
      <c r="E480" t="s">
        <v>648</v>
      </c>
      <c r="F480" t="s">
        <v>649</v>
      </c>
      <c r="G480" t="s">
        <v>650</v>
      </c>
      <c r="H480" s="12">
        <v>0.10</v>
      </c>
      <c r="I480" s="12">
        <v>0.25</v>
      </c>
      <c r="J480" s="6">
        <f>H480/I480</f>
        <v>0.40000000000000002</v>
      </c>
      <c r="K480" s="6"/>
      <c r="L480" s="60">
        <v>0.25</v>
      </c>
      <c r="M480" s="78">
        <f>N480/2.68</f>
        <v>3.9731343283582086</v>
      </c>
      <c r="N480" s="67">
        <v>10.648</v>
      </c>
      <c r="O480" s="62">
        <f>(L480*1000)/(N480+L480)</f>
        <v>22.939988988805286</v>
      </c>
      <c r="P480" s="63">
        <v>0.42299999999999999</v>
      </c>
      <c r="Q480" s="61">
        <v>1</v>
      </c>
      <c r="R480" s="64">
        <f>Q480*P480</f>
        <v>0.42299999999999999</v>
      </c>
      <c r="S480" s="61">
        <v>0</v>
      </c>
      <c r="T480" s="65">
        <f>S480*2.68</f>
        <v>0</v>
      </c>
      <c r="U480" s="56">
        <f>1000*(R480)*O480/((R480)+T480)</f>
        <v>22939.988988805289</v>
      </c>
      <c r="V480" s="66">
        <f>(R480+T480)/((S480*6.7)+(Q480))</f>
        <v>0.42299999999999999</v>
      </c>
      <c r="W480" s="67">
        <v>1</v>
      </c>
      <c r="X480" s="68">
        <v>8</v>
      </c>
      <c r="Y480" s="69">
        <f>(W480*8*V480)/X480</f>
        <v>0.42299999999999999</v>
      </c>
      <c r="Z480" s="70">
        <v>3</v>
      </c>
      <c r="AA480" s="71">
        <v>5</v>
      </c>
      <c r="AB480" s="68">
        <v>16</v>
      </c>
      <c r="AC480" s="68">
        <f>(Z480+(AA480/AB480))*2.7</f>
        <v>8.9437500000000014</v>
      </c>
      <c r="AD480" s="73">
        <f>Y480*U480/(Y480+AC480)</f>
        <v>1035.9639514521723</v>
      </c>
      <c r="AE480" s="69">
        <f>(Y480+AC480)/(8*(W480/X480)+8*0.84375*(Z480+AA480/AB480))</f>
        <v>0.40098461538461538</v>
      </c>
      <c r="AF480" s="74">
        <f>(3.2/8)*AD480</f>
        <v>414.38558058086892</v>
      </c>
      <c r="AG480" t="s">
        <v>651</v>
      </c>
      <c r="AH480" s="71">
        <v>8</v>
      </c>
      <c r="AI480" s="71">
        <v>16</v>
      </c>
      <c r="AJ480" s="2">
        <f>(AF480*(AH480/AI480)/16)*J480</f>
        <v>5.1798197572608622</v>
      </c>
      <c r="AK480" t="s">
        <v>41</v>
      </c>
      <c r="AM480" s="77"/>
      <c r="AN480" s="77"/>
      <c r="AO480" s="77"/>
      <c r="AP480" s="77"/>
      <c r="AQ480" s="77"/>
    </row>
    <row r="481" spans="3:37" ht="12.75">
      <c r="C481" s="94">
        <f>AJ481</f>
        <v>6.1652647204354265</v>
      </c>
      <c r="D481" t="s">
        <v>267</v>
      </c>
      <c r="E481" t="s">
        <v>283</v>
      </c>
      <c r="H481">
        <v>1</v>
      </c>
      <c r="I481">
        <v>1</v>
      </c>
      <c r="J481" s="6">
        <f>H481/I481</f>
        <v>1</v>
      </c>
      <c r="K481" s="6"/>
      <c r="L481" s="60">
        <v>1</v>
      </c>
      <c r="M481" s="61">
        <v>0</v>
      </c>
      <c r="N481" s="52">
        <f>M481*2.68</f>
        <v>0</v>
      </c>
      <c r="O481" s="62">
        <f>(L481*1000)/(N481+L481)</f>
        <v>1000</v>
      </c>
      <c r="P481" s="63">
        <v>0.44500000000000001</v>
      </c>
      <c r="Q481" s="61">
        <v>1</v>
      </c>
      <c r="R481" s="64">
        <f>Q481*P481</f>
        <v>0.44500000000000001</v>
      </c>
      <c r="S481" s="61">
        <v>0</v>
      </c>
      <c r="T481" s="65">
        <f>S481*2.68</f>
        <v>0</v>
      </c>
      <c r="U481" s="56">
        <f>1000*(R481)*O481/((R481)+T481)</f>
        <v>1000000</v>
      </c>
      <c r="V481" s="66">
        <f>(R481+T481)/((S481*6.7)+(Q481))</f>
        <v>0.44500000000000001</v>
      </c>
      <c r="W481" s="67">
        <v>6.72</v>
      </c>
      <c r="X481" s="68">
        <v>8</v>
      </c>
      <c r="Y481" s="69">
        <f>(W481/X481)*8*R481</f>
        <v>2.9903999999999997</v>
      </c>
      <c r="Z481" s="70">
        <v>1</v>
      </c>
      <c r="AA481" s="71">
        <v>4</v>
      </c>
      <c r="AB481" s="68">
        <v>16</v>
      </c>
      <c r="AC481" s="72">
        <f>(Z481+(AA481/AB481))*2.7</f>
        <v>3.375</v>
      </c>
      <c r="AD481" s="73">
        <f>Y481*U481/(Y481+AC481)</f>
        <v>469789.80111226317</v>
      </c>
      <c r="AE481" s="69">
        <f>(Y481+AC481)/(8*(W481/X481)+8*0.84375*(Z481+AA481/AB481))</f>
        <v>0.41995051954477969</v>
      </c>
      <c r="AF481" s="74">
        <f>AD481*AE481</f>
        <v>197288.47105393364</v>
      </c>
      <c r="AG481" t="s">
        <v>438</v>
      </c>
      <c r="AH481" s="71">
        <v>8</v>
      </c>
      <c r="AI481" s="71">
        <v>16</v>
      </c>
      <c r="AJ481" s="2">
        <f>(AF481*(AH481/AI481)/16)*J481/1000</f>
        <v>6.1652647204354265</v>
      </c>
      <c r="AK481" t="s">
        <v>267</v>
      </c>
    </row>
    <row r="482" spans="3:37" ht="12.75">
      <c r="C482" s="94">
        <f>AJ482</f>
        <v>1.4974003466204502</v>
      </c>
      <c r="D482" t="s">
        <v>267</v>
      </c>
      <c r="E482" t="s">
        <v>306</v>
      </c>
      <c r="H482">
        <v>1</v>
      </c>
      <c r="I482">
        <v>1</v>
      </c>
      <c r="J482" s="6">
        <f>H482/I482</f>
        <v>1</v>
      </c>
      <c r="K482" s="6"/>
      <c r="L482" s="60">
        <v>1</v>
      </c>
      <c r="M482" s="61">
        <v>0</v>
      </c>
      <c r="N482" s="52">
        <f>M482*2.68</f>
        <v>0</v>
      </c>
      <c r="O482" s="62">
        <f>(L482*1000)/(N482+L482)</f>
        <v>1000</v>
      </c>
      <c r="P482" s="63">
        <v>0.432</v>
      </c>
      <c r="Q482" s="61">
        <v>1</v>
      </c>
      <c r="R482" s="64">
        <f>Q482*P482</f>
        <v>0.432</v>
      </c>
      <c r="S482" s="61">
        <v>0</v>
      </c>
      <c r="T482" s="65">
        <f>S482*2.68</f>
        <v>0</v>
      </c>
      <c r="U482" s="56">
        <f>1000*(R482)*O482/((R482)+T482)</f>
        <v>1000000</v>
      </c>
      <c r="V482" s="66">
        <f>(R482+T482)/((S482*6.7)+(Q482))</f>
        <v>0.432</v>
      </c>
      <c r="W482" s="67">
        <v>1</v>
      </c>
      <c r="X482" s="68">
        <v>8</v>
      </c>
      <c r="Y482" s="69">
        <f>(W482/X482)*8*R482</f>
        <v>0.432</v>
      </c>
      <c r="Z482" s="70">
        <v>1</v>
      </c>
      <c r="AA482" s="71">
        <v>3</v>
      </c>
      <c r="AB482" s="68">
        <v>16</v>
      </c>
      <c r="AC482" s="72">
        <f>(Z482+(AA482/AB482))*2.7</f>
        <v>3.2062500000000003</v>
      </c>
      <c r="AD482" s="73">
        <f>Y482*U482/(Y482+AC482)</f>
        <v>118738.40445269016</v>
      </c>
      <c r="AE482" s="69">
        <f>(Y482+AC482)/(8*(W482/X482)+8*0.84375*(Z482+AA482/AB482))</f>
        <v>0.40354939341421137</v>
      </c>
      <c r="AF482" s="74">
        <f>AD482*AE482</f>
        <v>47916.811091854404</v>
      </c>
      <c r="AG482" t="s">
        <v>381</v>
      </c>
      <c r="AH482" s="71">
        <v>8</v>
      </c>
      <c r="AI482" s="71">
        <v>16</v>
      </c>
      <c r="AJ482" s="2">
        <f>(AF482*(AH482/AI482)/16)*J482/1000</f>
        <v>1.4974003466204502</v>
      </c>
      <c r="AK482" t="s">
        <v>267</v>
      </c>
    </row>
    <row r="483" spans="3:37" ht="12.75">
      <c r="C483" s="94">
        <f>AJ483</f>
        <v>9.8603268945022275</v>
      </c>
      <c r="D483" t="s">
        <v>267</v>
      </c>
      <c r="E483" t="s">
        <v>282</v>
      </c>
      <c r="H483">
        <v>1</v>
      </c>
      <c r="I483">
        <v>1</v>
      </c>
      <c r="J483" s="6">
        <f>H483/I483</f>
        <v>1</v>
      </c>
      <c r="K483" s="6"/>
      <c r="L483" s="60">
        <v>1</v>
      </c>
      <c r="M483" s="61">
        <v>0</v>
      </c>
      <c r="N483" s="52">
        <f>M483*2.68</f>
        <v>0</v>
      </c>
      <c r="O483" s="62">
        <f>(L483*1000)/(N483+L483)</f>
        <v>1000</v>
      </c>
      <c r="P483" s="63">
        <v>0.47400000000000003</v>
      </c>
      <c r="Q483" s="61">
        <v>1</v>
      </c>
      <c r="R483" s="64">
        <f>Q483*P483</f>
        <v>0.47400000000000003</v>
      </c>
      <c r="S483" s="61">
        <v>0</v>
      </c>
      <c r="T483" s="65">
        <f>S483*2.68</f>
        <v>0</v>
      </c>
      <c r="U483" s="56">
        <f>1000*(R483)*O483/((R483)+T483)</f>
        <v>1000000</v>
      </c>
      <c r="V483" s="66">
        <f>(R483+T483)/((S483*6.7)+(Q483))</f>
        <v>0.47400000000000003</v>
      </c>
      <c r="W483" s="67">
        <v>3.36</v>
      </c>
      <c r="X483" s="68">
        <v>8</v>
      </c>
      <c r="Y483" s="69">
        <f>(W483/X483)*8*R483</f>
        <v>1.5926400000000001</v>
      </c>
      <c r="Z483" s="70">
        <v>0</v>
      </c>
      <c r="AA483" s="71">
        <v>4</v>
      </c>
      <c r="AB483" s="68">
        <v>16</v>
      </c>
      <c r="AC483" s="72">
        <f>(Z483+(AA483/AB483))*2.7</f>
        <v>0.67500000000000004</v>
      </c>
      <c r="AD483" s="73">
        <f>Y483*U483/(Y483+AC483)</f>
        <v>702333.70376250194</v>
      </c>
      <c r="AE483" s="69">
        <f>(Y483+AC483)/(8*(W483/X483)+8*0.84375*(Z483+AA483/AB483))</f>
        <v>0.44926002971768203</v>
      </c>
      <c r="AF483" s="74">
        <f>AD483*AE483</f>
        <v>315530.4606240713</v>
      </c>
      <c r="AG483" t="s">
        <v>282</v>
      </c>
      <c r="AH483" s="71">
        <v>8</v>
      </c>
      <c r="AI483" s="71">
        <v>16</v>
      </c>
      <c r="AJ483" s="2">
        <f>(AF483*(AH483/AI483)/16)*J483/1000</f>
        <v>9.8603268945022275</v>
      </c>
      <c r="AK483" t="s">
        <v>267</v>
      </c>
    </row>
    <row r="484" spans="3:37" ht="12.75">
      <c r="C484" s="94">
        <f>AJ484</f>
        <v>6.5670460168233538</v>
      </c>
      <c r="D484" t="s">
        <v>267</v>
      </c>
      <c r="E484" t="s">
        <v>307</v>
      </c>
      <c r="H484">
        <v>1</v>
      </c>
      <c r="I484">
        <v>1</v>
      </c>
      <c r="J484" s="6">
        <f>H484/I484</f>
        <v>1</v>
      </c>
      <c r="K484" s="6"/>
      <c r="L484" s="60">
        <v>1</v>
      </c>
      <c r="M484" s="61">
        <v>0</v>
      </c>
      <c r="N484" s="52">
        <f>M484*2.68</f>
        <v>0</v>
      </c>
      <c r="O484" s="62">
        <f>(L484*1000)/(N484+L484)</f>
        <v>1000</v>
      </c>
      <c r="P484" s="63">
        <v>0.47400000000000003</v>
      </c>
      <c r="Q484" s="61">
        <v>1</v>
      </c>
      <c r="R484" s="64">
        <f>Q484*P484</f>
        <v>0.47400000000000003</v>
      </c>
      <c r="S484" s="61">
        <v>0</v>
      </c>
      <c r="T484" s="65">
        <f>S484*2.68</f>
        <v>0</v>
      </c>
      <c r="U484" s="56">
        <f>1000*(R484)*O484/((R484)+T484)</f>
        <v>1000000</v>
      </c>
      <c r="V484" s="66">
        <f>(R484+T484)/((S484*6.7)+(Q484))</f>
        <v>0.47400000000000003</v>
      </c>
      <c r="W484" s="67">
        <v>3.36</v>
      </c>
      <c r="X484" s="68">
        <v>8</v>
      </c>
      <c r="Y484" s="69">
        <f>(W484/X484)*8*R484</f>
        <v>1.5926400000000001</v>
      </c>
      <c r="Z484" s="70">
        <v>0</v>
      </c>
      <c r="AA484" s="71">
        <v>10</v>
      </c>
      <c r="AB484" s="68">
        <v>16</v>
      </c>
      <c r="AC484" s="72">
        <f>(Z484+(AA484/AB484))*2.7</f>
        <v>1.6875</v>
      </c>
      <c r="AD484" s="73">
        <f>Y484*U484/(Y484+AC484)</f>
        <v>485540.25133073586</v>
      </c>
      <c r="AE484" s="69">
        <f>(Y484+AC484)/(8*(W484/X484)+8*0.84375*(Z484+AA484/AB484))</f>
        <v>0.43280752102919345</v>
      </c>
      <c r="AF484" s="74">
        <f>AD484*AE484</f>
        <v>210145.47253834733</v>
      </c>
      <c r="AG484" t="s">
        <v>439</v>
      </c>
      <c r="AH484" s="71">
        <v>8</v>
      </c>
      <c r="AI484" s="71">
        <v>16</v>
      </c>
      <c r="AJ484" s="2">
        <f>(AF484*(AH484/AI484)/16)*J484/1000</f>
        <v>6.5670460168233538</v>
      </c>
      <c r="AK484" t="s">
        <v>267</v>
      </c>
    </row>
    <row r="485" spans="3:35" ht="12.75">
      <c r="C485" s="99">
        <v>4</v>
      </c>
      <c r="D485" t="s">
        <v>308</v>
      </c>
      <c r="E485" t="s">
        <v>309</v>
      </c>
      <c r="J485" s="6"/>
      <c r="K485" s="6"/>
      <c r="L485" s="50"/>
      <c r="M485" s="51"/>
      <c r="N485" s="103"/>
      <c r="O485" s="53"/>
      <c r="P485" s="50"/>
      <c r="Q485" s="54"/>
      <c r="R485" s="55"/>
      <c r="S485" s="55"/>
      <c r="T485" s="55"/>
      <c r="U485" s="56"/>
      <c r="V485" s="55"/>
      <c r="W485" s="9"/>
      <c r="Y485" s="9"/>
      <c r="Z485" s="9"/>
      <c r="AA485" s="9"/>
      <c r="AC485" s="9"/>
      <c r="AD485" s="57"/>
      <c r="AE485" s="9"/>
      <c r="AF485" s="58"/>
      <c r="AH485" s="71"/>
      <c r="AI485" s="71"/>
    </row>
    <row r="486" spans="3:35" ht="12.75">
      <c r="C486" s="99">
        <v>11</v>
      </c>
      <c r="D486" t="s">
        <v>308</v>
      </c>
      <c r="E486" t="s">
        <v>310</v>
      </c>
      <c r="J486" s="6"/>
      <c r="K486" s="6"/>
      <c r="L486" s="50"/>
      <c r="M486" s="51"/>
      <c r="N486" s="52"/>
      <c r="O486" s="53"/>
      <c r="P486" s="50"/>
      <c r="Q486" s="54"/>
      <c r="R486" s="55"/>
      <c r="S486" s="55"/>
      <c r="T486" s="55"/>
      <c r="U486" s="56"/>
      <c r="V486" s="55"/>
      <c r="W486" s="9"/>
      <c r="Y486" s="9"/>
      <c r="Z486" s="9"/>
      <c r="AA486" s="9"/>
      <c r="AC486" s="9"/>
      <c r="AD486" s="57"/>
      <c r="AE486" s="9"/>
      <c r="AF486" s="58"/>
      <c r="AH486" s="71"/>
      <c r="AI486" s="71"/>
    </row>
    <row r="487" spans="5:33" ht="11.9" customHeight="1">
      <c r="E487" s="49"/>
      <c r="L487" s="50"/>
      <c r="M487" s="51"/>
      <c r="N487" s="52"/>
      <c r="O487" s="53"/>
      <c r="P487" s="50"/>
      <c r="Q487" s="54"/>
      <c r="R487" s="55"/>
      <c r="S487" s="55"/>
      <c r="T487" s="55"/>
      <c r="U487" s="56"/>
      <c r="V487" s="55"/>
      <c r="W487" s="9"/>
      <c r="Y487" s="9"/>
      <c r="Z487" s="9"/>
      <c r="AA487" s="9"/>
      <c r="AC487" s="9"/>
      <c r="AD487" s="57"/>
      <c r="AE487" s="9"/>
      <c r="AF487" s="58"/>
      <c r="AG487" s="49"/>
    </row>
    <row r="488" spans="5:33" ht="12.75">
      <c r="E488" s="49" t="s">
        <v>652</v>
      </c>
      <c r="L488" s="50"/>
      <c r="M488" s="51"/>
      <c r="N488" s="52"/>
      <c r="O488" s="53"/>
      <c r="P488" s="50"/>
      <c r="Q488" s="54"/>
      <c r="R488" s="55"/>
      <c r="S488" s="55"/>
      <c r="T488" s="55"/>
      <c r="U488" s="56"/>
      <c r="V488" s="55"/>
      <c r="W488" s="9"/>
      <c r="Y488" s="9"/>
      <c r="Z488" s="9"/>
      <c r="AA488" s="9"/>
      <c r="AC488" s="9"/>
      <c r="AD488" s="57"/>
      <c r="AE488" s="9"/>
      <c r="AF488" s="58"/>
      <c r="AG488" s="49" t="str">
        <f>E488</f>
        <v>PS - strontium, vanadium, 16 pills, 1 taken every tridiem</v>
      </c>
    </row>
    <row r="489" spans="5:33" ht="12.75">
      <c r="E489" s="92" t="s">
        <v>653</v>
      </c>
      <c r="L489" s="50"/>
      <c r="M489" s="51"/>
      <c r="N489" s="52"/>
      <c r="O489" s="53"/>
      <c r="P489" s="50"/>
      <c r="Q489" s="54"/>
      <c r="R489" s="55"/>
      <c r="S489" s="55"/>
      <c r="T489" s="55"/>
      <c r="U489" s="56"/>
      <c r="V489" s="55"/>
      <c r="W489" s="9"/>
      <c r="Y489" s="9"/>
      <c r="Z489" s="9"/>
      <c r="AA489" s="9"/>
      <c r="AC489" s="9"/>
      <c r="AD489" s="57"/>
      <c r="AE489" s="9"/>
      <c r="AF489" s="58"/>
      <c r="AG489" s="92" t="s">
        <v>653</v>
      </c>
    </row>
    <row r="490" spans="1:43" ht="14.9" customHeight="1">
      <c r="A490" s="1" t="s">
        <v>584</v>
      </c>
      <c r="C490" s="94">
        <f>AJ490</f>
        <v>4.6362732677855387</v>
      </c>
      <c r="D490" t="str">
        <f>AK490</f>
        <v>µg</v>
      </c>
      <c r="E490" t="s">
        <v>584</v>
      </c>
      <c r="F490" t="s">
        <v>585</v>
      </c>
      <c r="G490" t="s">
        <v>586</v>
      </c>
      <c r="H490" s="7">
        <v>1</v>
      </c>
      <c r="I490" s="6">
        <v>1.84</v>
      </c>
      <c r="J490" s="6">
        <f>H490/I490</f>
        <v>0.5434782608695653</v>
      </c>
      <c r="K490" s="59">
        <v>0.36399999999999999</v>
      </c>
      <c r="L490" s="60">
        <v>0.184</v>
      </c>
      <c r="M490" s="78">
        <f>N490/2.68</f>
        <v>2.0223880597014925</v>
      </c>
      <c r="N490" s="67">
        <v>5.42</v>
      </c>
      <c r="O490" s="62">
        <f>(L490*1000)/(N490+L490)</f>
        <v>32.833690221270523</v>
      </c>
      <c r="P490" s="63">
        <v>0.39700000000000002</v>
      </c>
      <c r="Q490" s="61">
        <v>1</v>
      </c>
      <c r="R490" s="64">
        <f>Q490*P490</f>
        <v>0.39700000000000002</v>
      </c>
      <c r="S490" s="61">
        <v>0</v>
      </c>
      <c r="T490" s="65">
        <f>S490*2.68</f>
        <v>0</v>
      </c>
      <c r="U490" s="56">
        <f>1000*(R490)*O490/((R490)+T490)</f>
        <v>32833.690221270517</v>
      </c>
      <c r="V490" s="66">
        <f>(R490+T490)/((S490*6.7)+(Q490))</f>
        <v>0.39700000000000002</v>
      </c>
      <c r="W490" s="67">
        <v>0.50</v>
      </c>
      <c r="X490" s="68">
        <v>8</v>
      </c>
      <c r="Y490" s="69">
        <f>(W490*8*V490)/X490</f>
        <v>0.19850000000000001</v>
      </c>
      <c r="Z490" s="70">
        <v>7</v>
      </c>
      <c r="AA490" s="71">
        <v>0</v>
      </c>
      <c r="AB490" s="68">
        <v>16</v>
      </c>
      <c r="AC490" s="68">
        <f>(Z490+(AA490/AB490))*2.7</f>
        <v>18.900000000000002</v>
      </c>
      <c r="AD490" s="73">
        <f>Y490*U490/(Y490+AC490)</f>
        <v>341.25651275870865</v>
      </c>
      <c r="AE490" s="69">
        <f>(Y490+AC490)/(8*(W490/X490)+8*0.84375*(Z490+AA490/AB490))</f>
        <v>0.39996858638743454</v>
      </c>
      <c r="AF490" s="74">
        <f>AD490*AE490</f>
        <v>136.49188500360623</v>
      </c>
      <c r="AG490" s="75" t="s">
        <v>584</v>
      </c>
      <c r="AH490" s="71">
        <v>16</v>
      </c>
      <c r="AI490" s="71">
        <v>16</v>
      </c>
      <c r="AJ490" s="2">
        <f>(AF490*(AH490/AI490)/16)*J490</f>
        <v>4.6362732677855387</v>
      </c>
      <c r="AK490" t="s">
        <v>41</v>
      </c>
      <c r="AM490" s="77"/>
      <c r="AN490" s="77"/>
      <c r="AO490" s="77"/>
      <c r="AP490" s="77"/>
      <c r="AQ490" s="77"/>
    </row>
    <row r="491" spans="1:44" ht="14.9" customHeight="1">
      <c r="A491" s="1" t="s">
        <v>113</v>
      </c>
      <c r="B491" t="s">
        <v>584</v>
      </c>
      <c r="C491" s="8">
        <f>AJ491</f>
        <v>0.20869131355406581</v>
      </c>
      <c r="D491" t="s">
        <v>41</v>
      </c>
      <c r="E491" t="s">
        <v>114</v>
      </c>
      <c r="F491" t="s">
        <v>115</v>
      </c>
      <c r="G491" t="s">
        <v>339</v>
      </c>
      <c r="H491" s="81">
        <v>1</v>
      </c>
      <c r="I491" s="6">
        <v>1</v>
      </c>
      <c r="J491" s="6">
        <f>H491/I491</f>
        <v>1</v>
      </c>
      <c r="K491" s="6"/>
      <c r="L491" s="75">
        <v>0.19400000000000001</v>
      </c>
      <c r="M491" s="78">
        <f>N491/2.68</f>
        <v>11.216044776119404</v>
      </c>
      <c r="N491" s="67">
        <v>30.059000000000001</v>
      </c>
      <c r="O491" s="62">
        <f>(L491*1000)/(N491+L491)</f>
        <v>6.4125871814365514</v>
      </c>
      <c r="P491" s="63">
        <v>0.48</v>
      </c>
      <c r="Q491" s="61">
        <v>0.50</v>
      </c>
      <c r="R491" s="64">
        <f>Q491*P491</f>
        <v>0.23999999999999999</v>
      </c>
      <c r="S491" s="61">
        <v>2</v>
      </c>
      <c r="T491" s="65">
        <f>S491*2.68</f>
        <v>5.3600000000000003</v>
      </c>
      <c r="U491" s="56">
        <f>1000*(R491)*O491/((R491)+T491)</f>
        <v>274.82516491870933</v>
      </c>
      <c r="V491" s="66">
        <f>(R491+T491)/((S491*6.7)+(Q491))</f>
        <v>0.40287769784172667</v>
      </c>
      <c r="W491" s="67">
        <v>1</v>
      </c>
      <c r="X491" s="68">
        <v>8</v>
      </c>
      <c r="Y491" s="69">
        <f>(W491*8*V491)/X491</f>
        <v>0.40287769784172667</v>
      </c>
      <c r="Z491" s="70">
        <v>2</v>
      </c>
      <c r="AA491" s="71">
        <v>0</v>
      </c>
      <c r="AB491" s="68">
        <v>16</v>
      </c>
      <c r="AC491" s="68">
        <f>(Z491+(AA491/AB491))*2.7</f>
        <v>5.4000000000000004</v>
      </c>
      <c r="AD491" s="73">
        <f>Y491*U491/(Y491+AC491)</f>
        <v>19.080348667800301</v>
      </c>
      <c r="AE491" s="69">
        <f>(Y491+AC491)/(8*(W491/X491)+8*0.84375*(Z491+AA491/AB491))</f>
        <v>0.40019846192011904</v>
      </c>
      <c r="AF491" s="74">
        <f>(3.2/8)*AD491</f>
        <v>7.6321394671201208</v>
      </c>
      <c r="AG491" s="75" t="s">
        <v>114</v>
      </c>
      <c r="AH491">
        <v>7</v>
      </c>
      <c r="AI491">
        <v>16</v>
      </c>
      <c r="AJ491" s="2">
        <f>(AF491*(AH491/AI491)/16)*J491</f>
        <v>0.20869131355406581</v>
      </c>
      <c r="AK491" t="s">
        <v>41</v>
      </c>
      <c r="AM491" s="77"/>
      <c r="AN491" s="12"/>
      <c r="AP491" s="2"/>
      <c r="AR491" s="12"/>
    </row>
    <row r="492" spans="3:37" ht="12.75">
      <c r="C492" s="82">
        <f>AJ492</f>
        <v>4.1410475864429985</v>
      </c>
      <c r="D492" t="s">
        <v>267</v>
      </c>
      <c r="E492" t="s">
        <v>306</v>
      </c>
      <c r="H492">
        <v>1</v>
      </c>
      <c r="I492">
        <v>1</v>
      </c>
      <c r="J492" s="6">
        <f>H492/I492</f>
        <v>1</v>
      </c>
      <c r="K492" s="6"/>
      <c r="L492" s="60">
        <v>1</v>
      </c>
      <c r="M492" s="61">
        <v>0</v>
      </c>
      <c r="N492" s="52">
        <f>M492*2.68</f>
        <v>0</v>
      </c>
      <c r="O492" s="62">
        <f>(L492*1000)/(N492+L492)</f>
        <v>1000</v>
      </c>
      <c r="P492" s="63">
        <v>0.432</v>
      </c>
      <c r="Q492" s="61">
        <v>1</v>
      </c>
      <c r="R492" s="64">
        <f>Q492*P492</f>
        <v>0.432</v>
      </c>
      <c r="S492" s="61">
        <v>0</v>
      </c>
      <c r="T492" s="65">
        <f>S492*2.68</f>
        <v>0</v>
      </c>
      <c r="U492" s="56">
        <f>1000*(R492)*O492/((R492)+T492)</f>
        <v>1000000</v>
      </c>
      <c r="V492" s="66">
        <f>(R492+T492)/((S492*6.7)+(Q492))</f>
        <v>0.432</v>
      </c>
      <c r="W492" s="67">
        <v>3.36</v>
      </c>
      <c r="X492" s="68">
        <v>8</v>
      </c>
      <c r="Y492" s="69">
        <f>(W492/X492)*8*R492</f>
        <v>1.4515199999999999</v>
      </c>
      <c r="Z492" s="70">
        <v>1</v>
      </c>
      <c r="AA492" s="71">
        <v>2</v>
      </c>
      <c r="AB492" s="68">
        <v>16</v>
      </c>
      <c r="AC492" s="72">
        <f>(Z492+(AA492/AB492))*2.7</f>
        <v>3.0375000000000001</v>
      </c>
      <c r="AD492" s="73">
        <f>Y492*U492/(Y492+AC492)</f>
        <v>323348.97149043664</v>
      </c>
      <c r="AE492" s="69">
        <f>(Y492+AC492)/(8*(W492/X492)+8*0.84375*(Z492+AA492/AB492))</f>
        <v>0.40981581650119819</v>
      </c>
      <c r="AF492" s="74">
        <f>AD492*AE492</f>
        <v>132513.52276617594</v>
      </c>
      <c r="AG492" t="s">
        <v>306</v>
      </c>
      <c r="AH492" s="71">
        <v>8</v>
      </c>
      <c r="AI492" s="71">
        <v>16</v>
      </c>
      <c r="AJ492" s="2">
        <f>(AF492*(AH492/AI492)/16)*J492/1000</f>
        <v>4.1410475864429985</v>
      </c>
      <c r="AK492" t="s">
        <v>267</v>
      </c>
    </row>
    <row r="493" spans="3:37" ht="13.4" customHeight="1">
      <c r="C493" s="10">
        <f>AJ493</f>
        <v>19.720653789004455</v>
      </c>
      <c r="D493" t="s">
        <v>267</v>
      </c>
      <c r="E493" t="s">
        <v>307</v>
      </c>
      <c r="H493">
        <v>1</v>
      </c>
      <c r="I493">
        <v>1</v>
      </c>
      <c r="J493" s="6">
        <f>H493/I493</f>
        <v>1</v>
      </c>
      <c r="K493" s="6"/>
      <c r="L493" s="60">
        <v>1</v>
      </c>
      <c r="M493" s="61">
        <v>0</v>
      </c>
      <c r="N493" s="52">
        <f>M493*2.68</f>
        <v>0</v>
      </c>
      <c r="O493" s="62">
        <f>(L493*1000)/(N493+L493)</f>
        <v>1000</v>
      </c>
      <c r="P493" s="63">
        <v>0.47400000000000003</v>
      </c>
      <c r="Q493" s="61">
        <v>1</v>
      </c>
      <c r="R493" s="64">
        <f>Q493*P493</f>
        <v>0.47400000000000003</v>
      </c>
      <c r="S493" s="61">
        <v>0</v>
      </c>
      <c r="T493" s="65">
        <f>S493*2.68</f>
        <v>0</v>
      </c>
      <c r="U493" s="56">
        <f>1000*(R493)*O493/((R493)+T493)</f>
        <v>1000000</v>
      </c>
      <c r="V493" s="66">
        <f>(R493+T493)/((S493*6.7)+(Q493))</f>
        <v>0.47400000000000003</v>
      </c>
      <c r="W493" s="67">
        <v>4.20</v>
      </c>
      <c r="X493" s="68">
        <v>8</v>
      </c>
      <c r="Y493" s="69">
        <f>(W493/X493)*8*R493</f>
        <v>1.9908000000000001</v>
      </c>
      <c r="Z493" s="70">
        <v>0</v>
      </c>
      <c r="AA493" s="71">
        <v>5</v>
      </c>
      <c r="AB493" s="68">
        <v>16</v>
      </c>
      <c r="AC493" s="72">
        <f>(Z493+(AA493/AB493))*2.7</f>
        <v>0.84375</v>
      </c>
      <c r="AD493" s="73">
        <f>Y493*U493/(Y493+AC493)</f>
        <v>702333.70376250206</v>
      </c>
      <c r="AE493" s="69">
        <f>(Y493+AC493)/(8*(W493/X493)+8*0.84375*(Z493+AA493/AB493))</f>
        <v>0.44926002971768197</v>
      </c>
      <c r="AF493" s="74">
        <f>AD493*AE493</f>
        <v>315530.4606240713</v>
      </c>
      <c r="AG493" t="s">
        <v>307</v>
      </c>
      <c r="AH493" s="71">
        <v>16</v>
      </c>
      <c r="AI493" s="71">
        <v>16</v>
      </c>
      <c r="AJ493" s="2">
        <f>(AF493*(AH493/AI493)/16)*J493/1000</f>
        <v>19.720653789004455</v>
      </c>
      <c r="AK493" t="s">
        <v>267</v>
      </c>
    </row>
    <row r="494" spans="1:42" ht="12.75">
      <c r="A494" s="1" t="s">
        <v>603</v>
      </c>
      <c r="C494" s="94">
        <f>AJ494</f>
        <v>1.4862975740345479</v>
      </c>
      <c r="D494" t="str">
        <f>AK494</f>
        <v>µg</v>
      </c>
      <c r="E494" t="s">
        <v>604</v>
      </c>
      <c r="F494" t="s">
        <v>605</v>
      </c>
      <c r="G494" t="s">
        <v>606</v>
      </c>
      <c r="H494" s="5">
        <v>0.94700000000000006</v>
      </c>
      <c r="I494" s="5">
        <v>1</v>
      </c>
      <c r="J494" s="6">
        <f>H494/I494</f>
        <v>0.94700000000000006</v>
      </c>
      <c r="K494" s="59">
        <v>0.46300000000000002</v>
      </c>
      <c r="L494" s="60">
        <v>0.52800000000000002</v>
      </c>
      <c r="M494" s="61">
        <v>2</v>
      </c>
      <c r="N494" s="52">
        <f>M494*2.68</f>
        <v>5.3600000000000003</v>
      </c>
      <c r="O494" s="62">
        <f>(L494*1000)/(N494+L494)</f>
        <v>89.673913043478265</v>
      </c>
      <c r="P494" s="63">
        <v>0.36599999999999999</v>
      </c>
      <c r="Q494" s="61">
        <v>0.25</v>
      </c>
      <c r="R494" s="64">
        <f>Q494*P494</f>
        <v>0.091499999999999998</v>
      </c>
      <c r="S494" s="61">
        <v>2</v>
      </c>
      <c r="T494" s="65">
        <f>S494*2.68</f>
        <v>5.3600000000000003</v>
      </c>
      <c r="U494" s="56">
        <f>1000*(R494)*O494/((R494)+T494)</f>
        <v>1505.1202501106598</v>
      </c>
      <c r="V494" s="66">
        <f>(R494+T494)/((S494*6.7)+(Q494))</f>
        <v>0.39937728937728939</v>
      </c>
      <c r="W494" s="67">
        <v>1</v>
      </c>
      <c r="X494" s="68">
        <v>8</v>
      </c>
      <c r="Y494" s="69">
        <f>(W494*8*V494)/X494</f>
        <v>0.39937728937728939</v>
      </c>
      <c r="Z494" s="70">
        <v>1</v>
      </c>
      <c r="AA494" s="71">
        <v>10</v>
      </c>
      <c r="AB494" s="68">
        <v>16</v>
      </c>
      <c r="AC494" s="68">
        <f>(Z494+(AA494/AB494))*2.7</f>
        <v>4.3875000000000002</v>
      </c>
      <c r="AD494" s="73">
        <f>Y494*U494/(Y494+AC494)</f>
        <v>125.57473470439845</v>
      </c>
      <c r="AE494" s="69">
        <f>(Y494+AC494)/(8*(W494/X494)+8*0.84375*(Z494+AA494/AB494))</f>
        <v>0.3999479719584158</v>
      </c>
      <c r="AF494" s="74">
        <f>AD494*AE494</f>
        <v>50.223360474240259</v>
      </c>
      <c r="AG494" t="s">
        <v>604</v>
      </c>
      <c r="AH494" s="71">
        <v>8</v>
      </c>
      <c r="AI494" s="71">
        <v>16</v>
      </c>
      <c r="AJ494" s="76">
        <f>(AF494*(AH494/AI494)/16)*J494</f>
        <v>1.4862975740345479</v>
      </c>
      <c r="AK494" t="s">
        <v>41</v>
      </c>
      <c r="AM494" t="s">
        <v>607</v>
      </c>
      <c r="AN494" s="11"/>
      <c r="AP494" s="2"/>
    </row>
    <row r="495" spans="5:33" ht="12.75">
      <c r="E495" s="92" t="s">
        <v>654</v>
      </c>
      <c r="L495" s="50"/>
      <c r="M495" s="51"/>
      <c r="N495" s="52"/>
      <c r="O495" s="53"/>
      <c r="P495" s="50"/>
      <c r="Q495" s="54"/>
      <c r="R495" s="55"/>
      <c r="S495" s="55"/>
      <c r="T495" s="55"/>
      <c r="U495" s="56"/>
      <c r="V495" s="55"/>
      <c r="W495" s="9"/>
      <c r="Y495" s="9"/>
      <c r="Z495" s="9"/>
      <c r="AA495" s="9"/>
      <c r="AC495" s="9"/>
      <c r="AD495" s="57"/>
      <c r="AE495" s="9"/>
      <c r="AF495" s="58"/>
      <c r="AG495" s="92" t="s">
        <v>654</v>
      </c>
    </row>
    <row r="496" spans="1:37" ht="12.75">
      <c r="A496" s="1" t="s">
        <v>130</v>
      </c>
      <c r="B496" t="s">
        <v>584</v>
      </c>
      <c r="C496" s="82">
        <f>AJ496</f>
        <v>1.7562655837489001</v>
      </c>
      <c r="D496" t="str">
        <f>AK496</f>
        <v>µg</v>
      </c>
      <c r="E496" t="s">
        <v>131</v>
      </c>
      <c r="F496" t="s">
        <v>132</v>
      </c>
      <c r="G496" t="s">
        <v>133</v>
      </c>
      <c r="H496" s="59">
        <v>0.97499999999999998</v>
      </c>
      <c r="I496" s="6">
        <v>118</v>
      </c>
      <c r="J496" s="59">
        <f>H496/I496</f>
        <v>0.0082627118644067795</v>
      </c>
      <c r="K496" s="59">
        <v>0.23600000000000002</v>
      </c>
      <c r="L496" s="60">
        <v>0.11800000000000001</v>
      </c>
      <c r="M496" s="61">
        <v>2.50</v>
      </c>
      <c r="N496" s="52">
        <f>M496*2.68</f>
        <v>6.7000000000000002</v>
      </c>
      <c r="O496" s="62">
        <f>(L496*1000)/(N496+L496)</f>
        <v>17.30712819008507</v>
      </c>
      <c r="P496" s="63">
        <v>0.39300000000000002</v>
      </c>
      <c r="Q496" s="61">
        <v>1</v>
      </c>
      <c r="R496" s="64">
        <f>Q496*P496</f>
        <v>0.39300000000000002</v>
      </c>
      <c r="S496" s="61">
        <v>0</v>
      </c>
      <c r="T496" s="65">
        <f>S496*2.68</f>
        <v>0</v>
      </c>
      <c r="U496" s="56">
        <f>1000*(R496)*O496/((R496)+T496)</f>
        <v>17307.12819008507</v>
      </c>
      <c r="V496" s="66">
        <f>(R496+T496)/((S496*6.7)+(Q496))</f>
        <v>0.39300000000000002</v>
      </c>
      <c r="W496" s="75">
        <v>1</v>
      </c>
      <c r="X496" s="68">
        <v>8</v>
      </c>
      <c r="Y496" s="69">
        <f>(W496*8*V496)/X496</f>
        <v>0.39300000000000002</v>
      </c>
      <c r="Z496" s="70">
        <v>0</v>
      </c>
      <c r="AA496" s="71">
        <v>0</v>
      </c>
      <c r="AB496" s="68">
        <v>16</v>
      </c>
      <c r="AC496" s="72">
        <f>(Z496+(AA496/AB496))*2.7</f>
        <v>0</v>
      </c>
      <c r="AD496" s="73">
        <f>Y496*U496/(Y496+AC496)</f>
        <v>17307.12819008507</v>
      </c>
      <c r="AE496" s="69">
        <f>(Y496+AC496)/(8*(W496/X496)+8*0.84375*(Z496+AA496/AB496))</f>
        <v>0.39300000000000002</v>
      </c>
      <c r="AF496" s="74">
        <f>AD496*AE496</f>
        <v>6801.701378703433</v>
      </c>
      <c r="AG496" t="s">
        <v>131</v>
      </c>
      <c r="AH496" s="71">
        <v>8</v>
      </c>
      <c r="AI496" s="71">
        <v>16</v>
      </c>
      <c r="AJ496" s="2">
        <f>(AF496*(AH496/AI496)/16)*J496</f>
        <v>1.7562655837489001</v>
      </c>
      <c r="AK496" t="s">
        <v>41</v>
      </c>
    </row>
    <row r="497" spans="3:37" ht="12.75">
      <c r="C497" s="82">
        <f>AJ497</f>
        <v>2.4456126162555596</v>
      </c>
      <c r="D497" t="s">
        <v>267</v>
      </c>
      <c r="E497" t="s">
        <v>306</v>
      </c>
      <c r="H497">
        <v>1</v>
      </c>
      <c r="I497">
        <v>1</v>
      </c>
      <c r="J497" s="6">
        <f>H497/I497</f>
        <v>1</v>
      </c>
      <c r="K497" s="6"/>
      <c r="L497" s="60">
        <v>1</v>
      </c>
      <c r="M497" s="61">
        <v>0</v>
      </c>
      <c r="N497" s="52">
        <f>M497*2.68</f>
        <v>0</v>
      </c>
      <c r="O497" s="62">
        <f>(L497*1000)/(N497+L497)</f>
        <v>1000</v>
      </c>
      <c r="P497" s="63">
        <v>0.432</v>
      </c>
      <c r="Q497" s="61">
        <v>1</v>
      </c>
      <c r="R497" s="64">
        <f>Q497*P497</f>
        <v>0.432</v>
      </c>
      <c r="S497" s="61">
        <v>0</v>
      </c>
      <c r="T497" s="65">
        <f>S497*2.68</f>
        <v>0</v>
      </c>
      <c r="U497" s="56">
        <f>1000*(R497)*O497/((R497)+T497)</f>
        <v>1000000</v>
      </c>
      <c r="V497" s="66">
        <f>(R497+T497)/((S497*6.7)+(Q497))</f>
        <v>0.432</v>
      </c>
      <c r="W497" s="67">
        <v>1.6800000000000002</v>
      </c>
      <c r="X497" s="68">
        <v>8</v>
      </c>
      <c r="Y497" s="69">
        <f>(W497/X497)*8*R497</f>
        <v>0.72576000000000007</v>
      </c>
      <c r="Z497" s="70">
        <v>1</v>
      </c>
      <c r="AA497" s="71">
        <v>2</v>
      </c>
      <c r="AB497" s="68">
        <v>16</v>
      </c>
      <c r="AC497" s="72">
        <f>(Z497+(AA497/AB497))*2.7</f>
        <v>3.0375000000000001</v>
      </c>
      <c r="AD497" s="73">
        <f>Y497*U497/(Y497+AC497)</f>
        <v>192854.06801549721</v>
      </c>
      <c r="AE497" s="69">
        <f>(Y497+AC497)/(8*(W497/X497)+8*0.84375*(Z497+AA497/AB497))</f>
        <v>0.40579700768297611</v>
      </c>
      <c r="AF497" s="74">
        <f>AD497*AE497</f>
        <v>78259.603720177911</v>
      </c>
      <c r="AG497" t="s">
        <v>306</v>
      </c>
      <c r="AH497" s="71">
        <v>8</v>
      </c>
      <c r="AI497" s="71">
        <v>16</v>
      </c>
      <c r="AJ497" s="2">
        <f>(AF497*(AH497/AI497)/16)*J497/1000</f>
        <v>2.4456126162555596</v>
      </c>
      <c r="AK497" t="s">
        <v>267</v>
      </c>
    </row>
    <row r="498" spans="3:37" ht="13.4" customHeight="1">
      <c r="C498" s="82">
        <f>AJ498</f>
        <v>3.0879478827361568</v>
      </c>
      <c r="D498" t="s">
        <v>267</v>
      </c>
      <c r="E498" t="s">
        <v>307</v>
      </c>
      <c r="H498">
        <v>1</v>
      </c>
      <c r="I498">
        <v>1</v>
      </c>
      <c r="J498" s="6">
        <f>H498/I498</f>
        <v>1</v>
      </c>
      <c r="K498" s="6"/>
      <c r="L498" s="60">
        <v>1</v>
      </c>
      <c r="M498" s="61">
        <v>0</v>
      </c>
      <c r="N498" s="52">
        <f>M498*2.68</f>
        <v>0</v>
      </c>
      <c r="O498" s="62">
        <f>(L498*1000)/(N498+L498)</f>
        <v>1000</v>
      </c>
      <c r="P498" s="63">
        <v>0.47400000000000003</v>
      </c>
      <c r="Q498" s="61">
        <v>1</v>
      </c>
      <c r="R498" s="64">
        <f>Q498*P498</f>
        <v>0.47400000000000003</v>
      </c>
      <c r="S498" s="61">
        <v>0</v>
      </c>
      <c r="T498" s="65">
        <f>S498*2.68</f>
        <v>0</v>
      </c>
      <c r="U498" s="56">
        <f>1000*(R498)*O498/((R498)+T498)</f>
        <v>1000000</v>
      </c>
      <c r="V498" s="66">
        <f>(R498+T498)/((S498*6.7)+(Q498))</f>
        <v>0.47400000000000003</v>
      </c>
      <c r="W498" s="67">
        <v>2</v>
      </c>
      <c r="X498" s="68">
        <v>8</v>
      </c>
      <c r="Y498" s="69">
        <f>(W498/X498)*8*R498</f>
        <v>0.94800000000000006</v>
      </c>
      <c r="Z498" s="70">
        <v>1</v>
      </c>
      <c r="AA498" s="71">
        <v>2</v>
      </c>
      <c r="AB498" s="68">
        <v>16</v>
      </c>
      <c r="AC498" s="72">
        <f>(Z498+(AA498/AB498))*2.7</f>
        <v>3.0375000000000001</v>
      </c>
      <c r="AD498" s="73">
        <f>Y498*U498/(Y498+AC498)</f>
        <v>237862.25065863758</v>
      </c>
      <c r="AE498" s="69">
        <f>(Y498+AC498)/(8*(W498/X498)+8*0.84375*(Z498+AA498/AB498))</f>
        <v>0.41542671009771986</v>
      </c>
      <c r="AF498" s="74">
        <f>AD498*AE498</f>
        <v>98814.332247557017</v>
      </c>
      <c r="AG498" t="s">
        <v>307</v>
      </c>
      <c r="AH498" s="71">
        <v>8</v>
      </c>
      <c r="AI498" s="71">
        <v>16</v>
      </c>
      <c r="AJ498" s="2">
        <f>(AF498*(AH498/AI498)/16)*J498/1000</f>
        <v>3.0879478827361568</v>
      </c>
      <c r="AK498" t="s">
        <v>267</v>
      </c>
    </row>
    <row r="499" spans="3:37" ht="12.75">
      <c r="C499" s="82">
        <f>AJ499</f>
        <v>2.2938144329896906</v>
      </c>
      <c r="D499" t="s">
        <v>267</v>
      </c>
      <c r="E499" t="s">
        <v>283</v>
      </c>
      <c r="H499">
        <v>1</v>
      </c>
      <c r="I499">
        <v>1</v>
      </c>
      <c r="J499" s="6">
        <f>H499/I499</f>
        <v>1</v>
      </c>
      <c r="K499" s="6"/>
      <c r="L499" s="60">
        <v>1</v>
      </c>
      <c r="M499" s="61">
        <v>0</v>
      </c>
      <c r="N499" s="52">
        <f>M499*2.68</f>
        <v>0</v>
      </c>
      <c r="O499" s="62">
        <f>(L499*1000)/(N499+L499)</f>
        <v>1000</v>
      </c>
      <c r="P499" s="63">
        <v>0.44500000000000001</v>
      </c>
      <c r="Q499" s="61">
        <v>1</v>
      </c>
      <c r="R499" s="64">
        <f>Q499*P499</f>
        <v>0.44500000000000001</v>
      </c>
      <c r="S499" s="61">
        <v>0</v>
      </c>
      <c r="T499" s="65">
        <f>S499*2.68</f>
        <v>0</v>
      </c>
      <c r="U499" s="56">
        <f>1000*(R499)*O499/((R499)+T499)</f>
        <v>1000000</v>
      </c>
      <c r="V499" s="66">
        <f>(R499+T499)/((S499*6.7)+(Q499))</f>
        <v>0.44500000000000001</v>
      </c>
      <c r="W499" s="67">
        <v>2</v>
      </c>
      <c r="X499" s="68">
        <v>8</v>
      </c>
      <c r="Y499" s="69">
        <f>(W499/X499)*8*R499</f>
        <v>0.89000000000000001</v>
      </c>
      <c r="Z499" s="70">
        <v>1</v>
      </c>
      <c r="AA499" s="71">
        <v>8</v>
      </c>
      <c r="AB499" s="68">
        <v>16</v>
      </c>
      <c r="AC499" s="72">
        <f>(Z499+(AA499/AB499))*2.7</f>
        <v>4.0500000000000007</v>
      </c>
      <c r="AD499" s="73">
        <f>Y499*U499/(Y499+AC499)</f>
        <v>180161.94331983803</v>
      </c>
      <c r="AE499" s="69">
        <f>(Y499+AC499)/(8*(W499/X499)+8*0.84375*(Z499+AA499/AB499))</f>
        <v>0.40742268041237112</v>
      </c>
      <c r="AF499" s="74">
        <f>AD499*AE499</f>
        <v>73402.061855670094</v>
      </c>
      <c r="AG499" t="s">
        <v>283</v>
      </c>
      <c r="AH499" s="71">
        <v>8</v>
      </c>
      <c r="AI499" s="71">
        <v>16</v>
      </c>
      <c r="AJ499" s="2">
        <f>(AF499*(AH499/AI499)/16)*J499/1000</f>
        <v>2.2938144329896906</v>
      </c>
      <c r="AK499" t="s">
        <v>267</v>
      </c>
    </row>
    <row r="500" spans="3:37" ht="12.75">
      <c r="C500" s="82">
        <f>AJ500</f>
        <v>2.8383233532934131</v>
      </c>
      <c r="D500" t="s">
        <v>267</v>
      </c>
      <c r="E500" t="s">
        <v>282</v>
      </c>
      <c r="H500">
        <v>1</v>
      </c>
      <c r="I500">
        <v>1</v>
      </c>
      <c r="J500" s="6">
        <f>H500/I500</f>
        <v>1</v>
      </c>
      <c r="K500" s="6"/>
      <c r="L500" s="60">
        <v>1</v>
      </c>
      <c r="M500" s="61">
        <v>0</v>
      </c>
      <c r="N500" s="52">
        <f>M500*2.68</f>
        <v>0</v>
      </c>
      <c r="O500" s="62">
        <f>(L500*1000)/(N500+L500)</f>
        <v>1000</v>
      </c>
      <c r="P500" s="63">
        <v>0.47400000000000003</v>
      </c>
      <c r="Q500" s="61">
        <v>1</v>
      </c>
      <c r="R500" s="64">
        <f>Q500*P500</f>
        <v>0.47400000000000003</v>
      </c>
      <c r="S500" s="61">
        <v>0</v>
      </c>
      <c r="T500" s="65">
        <f>S500*2.68</f>
        <v>0</v>
      </c>
      <c r="U500" s="56">
        <f>1000*(R500)*O500/((R500)+T500)</f>
        <v>1000000</v>
      </c>
      <c r="V500" s="66">
        <f>(R500+T500)/((S500*6.7)+(Q500))</f>
        <v>0.47400000000000003</v>
      </c>
      <c r="W500" s="67">
        <v>2</v>
      </c>
      <c r="X500" s="68">
        <v>8</v>
      </c>
      <c r="Y500" s="69">
        <f>(W500/X500)*8*R500</f>
        <v>0.94800000000000006</v>
      </c>
      <c r="Z500" s="70">
        <v>1</v>
      </c>
      <c r="AA500" s="71">
        <v>4</v>
      </c>
      <c r="AB500" s="68">
        <v>16</v>
      </c>
      <c r="AC500" s="72">
        <f>(Z500+(AA500/AB500))*2.7</f>
        <v>3.375</v>
      </c>
      <c r="AD500" s="73">
        <f>Y500*U500/(Y500+AC500)</f>
        <v>219292.15822345595</v>
      </c>
      <c r="AE500" s="69">
        <f>(Y500+AC500)/(8*(W500/X500)+8*0.84375*(Z500+AA500/AB500))</f>
        <v>0.41417964071856284</v>
      </c>
      <c r="AF500" s="74">
        <f>AD500*AE500</f>
        <v>90826.347305389223</v>
      </c>
      <c r="AG500" t="s">
        <v>282</v>
      </c>
      <c r="AH500" s="71">
        <v>8</v>
      </c>
      <c r="AI500" s="71">
        <v>16</v>
      </c>
      <c r="AJ500" s="2">
        <f>(AF500*(AH500/AI500)/16)*J500/1000</f>
        <v>2.8383233532934131</v>
      </c>
      <c r="AK500" t="s">
        <v>267</v>
      </c>
    </row>
    <row r="501" spans="1:42" ht="12.75">
      <c r="A501" s="1" t="s">
        <v>603</v>
      </c>
      <c r="C501" s="10">
        <f>AJ501</f>
        <v>11.73695246971109</v>
      </c>
      <c r="D501" t="str">
        <f>AK501</f>
        <v>µg</v>
      </c>
      <c r="E501" t="s">
        <v>613</v>
      </c>
      <c r="F501" t="s">
        <v>614</v>
      </c>
      <c r="G501" t="s">
        <v>615</v>
      </c>
      <c r="H501" s="5">
        <v>1</v>
      </c>
      <c r="I501" s="5">
        <v>1</v>
      </c>
      <c r="J501" s="6">
        <f>H501/I501</f>
        <v>1</v>
      </c>
      <c r="K501" s="59"/>
      <c r="L501" s="60">
        <v>0.0050000000000000001</v>
      </c>
      <c r="M501" s="61">
        <v>2</v>
      </c>
      <c r="N501" s="52">
        <f>M501*2.68</f>
        <v>5.3600000000000003</v>
      </c>
      <c r="O501" s="62">
        <f>(L501*1000)/(N501+L501)</f>
        <v>0.93196644920782845</v>
      </c>
      <c r="P501" s="63">
        <v>0.40300000000000002</v>
      </c>
      <c r="Q501" s="61">
        <v>1</v>
      </c>
      <c r="R501" s="64">
        <f>Q501*P501</f>
        <v>0.40300000000000002</v>
      </c>
      <c r="S501" s="61">
        <v>0</v>
      </c>
      <c r="T501" s="65">
        <f>S501*2.68</f>
        <v>0</v>
      </c>
      <c r="U501" s="56">
        <f>1000*(R501)*O501/((R501)+T501)</f>
        <v>931.96644920782842</v>
      </c>
      <c r="V501" s="66">
        <f>(R501+T501)/((S501*6.7)+(Q501))</f>
        <v>0.40300000000000002</v>
      </c>
      <c r="W501" s="67">
        <v>1</v>
      </c>
      <c r="X501" s="68">
        <v>8</v>
      </c>
      <c r="Y501" s="69">
        <f>(W501*8*V501)/X501</f>
        <v>0.40300000000000002</v>
      </c>
      <c r="Z501" s="70">
        <v>0</v>
      </c>
      <c r="AA501" s="71">
        <v>0</v>
      </c>
      <c r="AB501" s="68">
        <v>16</v>
      </c>
      <c r="AC501" s="68">
        <f>(Z501+(AA501/AB501))*2.7</f>
        <v>0</v>
      </c>
      <c r="AD501" s="73">
        <f>Y501*U501/(Y501+AC501)</f>
        <v>931.96644920782842</v>
      </c>
      <c r="AE501" s="69">
        <f>(Y501+AC501)/(8*(W501/X501)+8*0.84375*(Z501+AA501/AB501))</f>
        <v>0.40300000000000002</v>
      </c>
      <c r="AF501" s="74">
        <f>AD501*AE501</f>
        <v>375.58247903075488</v>
      </c>
      <c r="AG501" t="s">
        <v>616</v>
      </c>
      <c r="AH501" s="71">
        <v>8</v>
      </c>
      <c r="AI501" s="71">
        <v>16</v>
      </c>
      <c r="AJ501" s="76">
        <f>(AF501*(AH501/AI501)/16)*J501</f>
        <v>11.73695246971109</v>
      </c>
      <c r="AK501" t="s">
        <v>41</v>
      </c>
      <c r="AN501" s="11"/>
      <c r="AP501" s="2"/>
    </row>
    <row r="502" spans="5:33" ht="11.9" customHeight="1">
      <c r="E502" s="49"/>
      <c r="L502" s="50"/>
      <c r="M502" s="51"/>
      <c r="N502" s="52"/>
      <c r="O502" s="53"/>
      <c r="P502" s="50"/>
      <c r="Q502" s="54"/>
      <c r="R502" s="55"/>
      <c r="S502" s="55"/>
      <c r="T502" s="55"/>
      <c r="U502" s="56"/>
      <c r="V502" s="55"/>
      <c r="W502" s="9"/>
      <c r="Y502" s="9"/>
      <c r="Z502" s="9"/>
      <c r="AA502" s="9"/>
      <c r="AC502" s="9"/>
      <c r="AD502" s="57"/>
      <c r="AE502" s="9"/>
      <c r="AF502" s="58"/>
      <c r="AG502" s="49"/>
    </row>
    <row r="503" spans="5:33" ht="12.75">
      <c r="E503" s="49" t="s">
        <v>655</v>
      </c>
      <c r="L503" s="50"/>
      <c r="M503" s="51"/>
      <c r="N503" s="52"/>
      <c r="O503" s="53"/>
      <c r="P503" s="50"/>
      <c r="Q503" s="54"/>
      <c r="R503" s="55"/>
      <c r="S503" s="55"/>
      <c r="T503" s="55"/>
      <c r="U503" s="56"/>
      <c r="V503" s="55"/>
      <c r="W503" s="9"/>
      <c r="Y503" s="9"/>
      <c r="Z503" s="9"/>
      <c r="AA503" s="9"/>
      <c r="AC503" s="9"/>
      <c r="AD503" s="57"/>
      <c r="AE503" s="9"/>
      <c r="AF503" s="58"/>
      <c r="AG503" s="49" t="str">
        <f>E503</f>
        <v>PE - cerium, germanium, 16 pills, 1 taken every tridiem</v>
      </c>
    </row>
    <row r="504" spans="5:33" ht="13.4" customHeight="1">
      <c r="E504" s="92" t="s">
        <v>656</v>
      </c>
      <c r="L504" s="50"/>
      <c r="M504" s="51"/>
      <c r="N504" s="52"/>
      <c r="O504" s="53"/>
      <c r="P504" s="50"/>
      <c r="Q504" s="54"/>
      <c r="R504" s="55"/>
      <c r="S504" s="55"/>
      <c r="T504" s="55"/>
      <c r="U504" s="56"/>
      <c r="V504" s="55"/>
      <c r="W504" s="9"/>
      <c r="Y504" s="9"/>
      <c r="Z504" s="9"/>
      <c r="AA504" s="9"/>
      <c r="AC504" s="9"/>
      <c r="AD504" s="57"/>
      <c r="AE504" s="9"/>
      <c r="AF504" s="58"/>
      <c r="AG504" s="92" t="s">
        <v>656</v>
      </c>
    </row>
    <row r="505" spans="1:43" ht="14.9" customHeight="1">
      <c r="A505" s="1" t="s">
        <v>584</v>
      </c>
      <c r="C505" s="94">
        <f>AJ505</f>
        <v>4.6362732677855387</v>
      </c>
      <c r="D505" t="str">
        <f>AK505</f>
        <v>µg</v>
      </c>
      <c r="E505" t="s">
        <v>584</v>
      </c>
      <c r="F505" t="s">
        <v>585</v>
      </c>
      <c r="G505" t="s">
        <v>586</v>
      </c>
      <c r="H505" s="7">
        <v>1</v>
      </c>
      <c r="I505" s="6">
        <v>1.84</v>
      </c>
      <c r="J505" s="6">
        <f>H505/I505</f>
        <v>0.5434782608695653</v>
      </c>
      <c r="K505" s="59">
        <v>0.36399999999999999</v>
      </c>
      <c r="L505" s="60">
        <v>0.184</v>
      </c>
      <c r="M505" s="78">
        <f>N505/2.68</f>
        <v>2.0223880597014925</v>
      </c>
      <c r="N505" s="67">
        <v>5.42</v>
      </c>
      <c r="O505" s="62">
        <f>(L505*1000)/(N505+L505)</f>
        <v>32.833690221270523</v>
      </c>
      <c r="P505" s="63">
        <v>0.39700000000000002</v>
      </c>
      <c r="Q505" s="61">
        <v>1</v>
      </c>
      <c r="R505" s="64">
        <f>Q505*P505</f>
        <v>0.39700000000000002</v>
      </c>
      <c r="S505" s="61">
        <v>0</v>
      </c>
      <c r="T505" s="65">
        <f>S505*2.68</f>
        <v>0</v>
      </c>
      <c r="U505" s="56">
        <f>1000*(R505)*O505/((R505)+T505)</f>
        <v>32833.690221270517</v>
      </c>
      <c r="V505" s="66">
        <f>(R505+T505)/((S505*6.7)+(Q505))</f>
        <v>0.39700000000000002</v>
      </c>
      <c r="W505" s="67">
        <v>0.50</v>
      </c>
      <c r="X505" s="68">
        <v>8</v>
      </c>
      <c r="Y505" s="69">
        <f>(W505*8*V505)/X505</f>
        <v>0.19850000000000001</v>
      </c>
      <c r="Z505" s="70">
        <v>7</v>
      </c>
      <c r="AA505" s="71">
        <v>0</v>
      </c>
      <c r="AB505" s="68">
        <v>16</v>
      </c>
      <c r="AC505" s="68">
        <f>(Z505+(AA505/AB505))*2.7</f>
        <v>18.900000000000002</v>
      </c>
      <c r="AD505" s="73">
        <f>Y505*U505/(Y505+AC505)</f>
        <v>341.25651275870865</v>
      </c>
      <c r="AE505" s="69">
        <f>(Y505+AC505)/(8*(W505/X505)+8*0.84375*(Z505+AA505/AB505))</f>
        <v>0.39996858638743454</v>
      </c>
      <c r="AF505" s="74">
        <f>AD505*AE505</f>
        <v>136.49188500360623</v>
      </c>
      <c r="AG505" s="75" t="s">
        <v>584</v>
      </c>
      <c r="AH505" s="71">
        <v>16</v>
      </c>
      <c r="AI505" s="71">
        <v>16</v>
      </c>
      <c r="AJ505" s="2">
        <f>(AF505*(AH505/AI505)/16)*J505</f>
        <v>4.6362732677855387</v>
      </c>
      <c r="AK505" t="s">
        <v>41</v>
      </c>
      <c r="AM505" s="77"/>
      <c r="AN505" s="77"/>
      <c r="AO505" s="77"/>
      <c r="AP505" s="77"/>
      <c r="AQ505" s="77"/>
    </row>
    <row r="506" spans="1:44" ht="14.9" customHeight="1">
      <c r="A506" s="1" t="s">
        <v>156</v>
      </c>
      <c r="B506" t="s">
        <v>584</v>
      </c>
      <c r="C506" s="10">
        <f>AJ506</f>
        <v>13.585865486550597</v>
      </c>
      <c r="D506" t="str">
        <f>AK506</f>
        <v>ng</v>
      </c>
      <c r="E506" t="s">
        <v>157</v>
      </c>
      <c r="F506" t="s">
        <v>158</v>
      </c>
      <c r="G506" t="s">
        <v>159</v>
      </c>
      <c r="H506" s="6">
        <v>140</v>
      </c>
      <c r="I506" s="6">
        <v>172</v>
      </c>
      <c r="J506" s="6">
        <f>H506/I506</f>
        <v>0.81395348837209303</v>
      </c>
      <c r="K506" s="6"/>
      <c r="L506" s="75">
        <v>0.090999999999999998</v>
      </c>
      <c r="M506" s="78">
        <f>N506/2.68</f>
        <v>4.6667910447761187</v>
      </c>
      <c r="N506" s="67">
        <v>12.507</v>
      </c>
      <c r="O506" s="62">
        <f>(L506*1000)/(N506+L506)</f>
        <v>7.2233687886966189</v>
      </c>
      <c r="P506" s="63">
        <v>0.39600000000000002</v>
      </c>
      <c r="Q506" s="61">
        <v>0.47850000000000004</v>
      </c>
      <c r="R506" s="64">
        <f>Q506*P506</f>
        <v>0.18948600000000002</v>
      </c>
      <c r="S506" s="61">
        <v>5.25</v>
      </c>
      <c r="T506" s="65">
        <f>S506*2.68</f>
        <v>14.07</v>
      </c>
      <c r="U506" s="56">
        <f>1000*(R506)*O506/((R506)+T506)</f>
        <v>95.987138547277766</v>
      </c>
      <c r="V506" s="66">
        <f>(R506+T506)/((S506*6.7)+(Q506))</f>
        <v>0.3999463166309058</v>
      </c>
      <c r="W506" s="67">
        <v>0.25</v>
      </c>
      <c r="X506" s="68">
        <v>8</v>
      </c>
      <c r="Y506" s="69">
        <f>(W506*8*V506)/X506</f>
        <v>0.099986579157726449</v>
      </c>
      <c r="Z506" s="70">
        <v>2</v>
      </c>
      <c r="AA506" s="71">
        <v>10</v>
      </c>
      <c r="AB506" s="68">
        <v>16</v>
      </c>
      <c r="AC506" s="79">
        <f>(Z506+(AA506/AB506))*2.7</f>
        <v>7.0875000000000004</v>
      </c>
      <c r="AD506" s="73">
        <f>Y506*U506/(Y506+AC506)</f>
        <v>1.3352964935352587</v>
      </c>
      <c r="AE506" s="69">
        <f>(Y506+AC506)/(8*(W506/X506)+8*0.84375*(Z506+AA506/AB506))</f>
        <v>0.39999925310095169</v>
      </c>
      <c r="AF506" s="74">
        <f>(3.2/8)*AD506</f>
        <v>0.5341185974141035</v>
      </c>
      <c r="AG506" s="75" t="s">
        <v>157</v>
      </c>
      <c r="AH506" s="71">
        <v>8</v>
      </c>
      <c r="AI506" s="71">
        <v>16</v>
      </c>
      <c r="AJ506" s="2">
        <f>(AF506*(AH506/AI506)/16)*J506*1000</f>
        <v>13.585865486550597</v>
      </c>
      <c r="AK506" t="s">
        <v>176</v>
      </c>
      <c r="AM506" s="77"/>
      <c r="AN506" s="12"/>
      <c r="AP506" s="12"/>
      <c r="AR506" s="2"/>
    </row>
    <row r="507" spans="3:39" ht="12.75">
      <c r="C507" s="82">
        <f>AJ507</f>
        <v>4.0754716981132075</v>
      </c>
      <c r="D507" t="str">
        <f>AK507</f>
        <v>mg</v>
      </c>
      <c r="E507" t="s">
        <v>306</v>
      </c>
      <c r="H507">
        <v>1</v>
      </c>
      <c r="I507">
        <v>1</v>
      </c>
      <c r="J507" s="6">
        <f>H507/I507</f>
        <v>1</v>
      </c>
      <c r="K507" s="6"/>
      <c r="L507" s="60">
        <v>1</v>
      </c>
      <c r="M507" s="61">
        <v>0</v>
      </c>
      <c r="N507" s="52">
        <f>M507*2.68</f>
        <v>0</v>
      </c>
      <c r="O507" s="62">
        <f>(L507*1000)/(N507+L507)</f>
        <v>1000</v>
      </c>
      <c r="P507" s="63">
        <v>0.432</v>
      </c>
      <c r="Q507" s="61">
        <v>1</v>
      </c>
      <c r="R507" s="64">
        <f>Q507*P507</f>
        <v>0.432</v>
      </c>
      <c r="S507" s="61">
        <v>0</v>
      </c>
      <c r="T507" s="65">
        <f>S507*2.68</f>
        <v>0</v>
      </c>
      <c r="U507" s="56">
        <f>1000*(R507)*O507/((R507)+T507)</f>
        <v>1000000</v>
      </c>
      <c r="V507" s="66">
        <f>(R507+T507)/((S507*6.7)+(Q507))</f>
        <v>0.432</v>
      </c>
      <c r="W507" s="67">
        <v>4</v>
      </c>
      <c r="X507" s="68">
        <v>8</v>
      </c>
      <c r="Y507" s="69">
        <f>(W507/X507)*8*R507</f>
        <v>1.728</v>
      </c>
      <c r="Z507" s="70">
        <v>1</v>
      </c>
      <c r="AA507" s="71">
        <v>2</v>
      </c>
      <c r="AB507" s="68">
        <v>16</v>
      </c>
      <c r="AC507" s="72">
        <f>(Z507+(AA507/AB507))*2.7</f>
        <v>3.0375000000000001</v>
      </c>
      <c r="AD507" s="73">
        <f>Y507*U507/(Y507+AC507)</f>
        <v>362606.23229461757</v>
      </c>
      <c r="AE507" s="69">
        <f>(Y507+AC507)/(8*(W507/X507)+8*0.84375*(Z507+AA507/AB507))</f>
        <v>0.41104043126684636</v>
      </c>
      <c r="AF507" s="74">
        <f>AD507*AE507</f>
        <v>149045.82210242588</v>
      </c>
      <c r="AG507" t="s">
        <v>306</v>
      </c>
      <c r="AH507" s="71">
        <v>7</v>
      </c>
      <c r="AI507" s="71">
        <v>16</v>
      </c>
      <c r="AJ507" s="2">
        <f>(AF507*(AH507/AI507)/16)*J507/1000</f>
        <v>4.0754716981132075</v>
      </c>
      <c r="AK507" t="s">
        <v>267</v>
      </c>
      <c r="AM507" t="s">
        <v>657</v>
      </c>
    </row>
    <row r="508" spans="3:39" ht="13.4" customHeight="1">
      <c r="C508" s="82">
        <f>AJ508</f>
        <v>1.0521642619311877</v>
      </c>
      <c r="D508" t="str">
        <f>AK508</f>
        <v>mg</v>
      </c>
      <c r="E508" t="s">
        <v>307</v>
      </c>
      <c r="H508">
        <v>1</v>
      </c>
      <c r="I508">
        <v>1</v>
      </c>
      <c r="J508" s="6">
        <f>H508/I508</f>
        <v>1</v>
      </c>
      <c r="K508" s="6"/>
      <c r="L508" s="60">
        <v>1</v>
      </c>
      <c r="M508" s="61">
        <v>0</v>
      </c>
      <c r="N508" s="52">
        <f>M508*2.68</f>
        <v>0</v>
      </c>
      <c r="O508" s="62">
        <f>(L508*1000)/(N508+L508)</f>
        <v>1000</v>
      </c>
      <c r="P508" s="63">
        <v>0.47400000000000003</v>
      </c>
      <c r="Q508" s="61">
        <v>1</v>
      </c>
      <c r="R508" s="64">
        <f>Q508*P508</f>
        <v>0.47400000000000003</v>
      </c>
      <c r="S508" s="61">
        <v>0</v>
      </c>
      <c r="T508" s="65">
        <f>S508*2.68</f>
        <v>0</v>
      </c>
      <c r="U508" s="56">
        <f>1000*(R508)*O508/((R508)+T508)</f>
        <v>1000000</v>
      </c>
      <c r="V508" s="66">
        <f>(R508+T508)/((S508*6.7)+(Q508))</f>
        <v>0.47400000000000003</v>
      </c>
      <c r="W508" s="67">
        <v>1</v>
      </c>
      <c r="X508" s="68">
        <v>8</v>
      </c>
      <c r="Y508" s="69">
        <f>(W508/X508)*8*R508</f>
        <v>0.47400000000000003</v>
      </c>
      <c r="Z508" s="70">
        <v>1</v>
      </c>
      <c r="AA508" s="71">
        <v>15</v>
      </c>
      <c r="AB508" s="68">
        <v>16</v>
      </c>
      <c r="AC508" s="72">
        <f>(Z508+(AA508/AB508))*2.7</f>
        <v>5.2312500000000002</v>
      </c>
      <c r="AD508" s="73">
        <f>Y508*U508/(Y508+AC508)</f>
        <v>83081.372420139349</v>
      </c>
      <c r="AE508" s="69">
        <f>(Y508+AC508)/(8*(W508/X508)+8*0.84375*(Z508+AA508/AB508))</f>
        <v>0.40525638179800222</v>
      </c>
      <c r="AF508" s="74">
        <f>AD508*AE508</f>
        <v>33669.256381798004</v>
      </c>
      <c r="AG508" t="s">
        <v>307</v>
      </c>
      <c r="AH508" s="71">
        <v>8</v>
      </c>
      <c r="AI508" s="71">
        <v>16</v>
      </c>
      <c r="AJ508" s="2">
        <f>(AF508*(AH508/AI508)/16)*J508/1000</f>
        <v>1.0521642619311877</v>
      </c>
      <c r="AK508" t="s">
        <v>267</v>
      </c>
      <c r="AM508" t="s">
        <v>658</v>
      </c>
    </row>
    <row r="509" spans="3:39" ht="12.75">
      <c r="C509" s="82">
        <f>AJ509</f>
        <v>2.2938144329896906</v>
      </c>
      <c r="D509" t="str">
        <f>AK509</f>
        <v>mg</v>
      </c>
      <c r="E509" t="s">
        <v>283</v>
      </c>
      <c r="H509">
        <v>1</v>
      </c>
      <c r="I509">
        <v>1</v>
      </c>
      <c r="J509" s="6">
        <f>H509/I509</f>
        <v>1</v>
      </c>
      <c r="K509" s="6"/>
      <c r="L509" s="60">
        <v>1</v>
      </c>
      <c r="M509" s="61">
        <v>0</v>
      </c>
      <c r="N509" s="52">
        <f>M509*2.68</f>
        <v>0</v>
      </c>
      <c r="O509" s="62">
        <f>(L509*1000)/(N509+L509)</f>
        <v>1000</v>
      </c>
      <c r="P509" s="63">
        <v>0.44500000000000001</v>
      </c>
      <c r="Q509" s="61">
        <v>1</v>
      </c>
      <c r="R509" s="64">
        <f>Q509*P509</f>
        <v>0.44500000000000001</v>
      </c>
      <c r="S509" s="61">
        <v>0</v>
      </c>
      <c r="T509" s="65">
        <f>S509*2.68</f>
        <v>0</v>
      </c>
      <c r="U509" s="56">
        <f>1000*(R509)*O509/((R509)+T509)</f>
        <v>1000000</v>
      </c>
      <c r="V509" s="66">
        <f>(R509+T509)/((S509*6.7)+(Q509))</f>
        <v>0.44500000000000001</v>
      </c>
      <c r="W509" s="67">
        <v>2</v>
      </c>
      <c r="X509" s="68">
        <v>8</v>
      </c>
      <c r="Y509" s="69">
        <f>(W509/X509)*8*R509</f>
        <v>0.89000000000000001</v>
      </c>
      <c r="Z509" s="70">
        <v>1</v>
      </c>
      <c r="AA509" s="71">
        <v>8</v>
      </c>
      <c r="AB509" s="68">
        <v>16</v>
      </c>
      <c r="AC509" s="72">
        <f>(Z509+(AA509/AB509))*2.7</f>
        <v>4.0500000000000007</v>
      </c>
      <c r="AD509" s="73">
        <f>Y509*U509/(Y509+AC509)</f>
        <v>180161.94331983803</v>
      </c>
      <c r="AE509" s="69">
        <f>(Y509+AC509)/(8*(W509/X509)+8*0.84375*(Z509+AA509/AB509))</f>
        <v>0.40742268041237112</v>
      </c>
      <c r="AF509" s="74">
        <f>AD509*AE509</f>
        <v>73402.061855670094</v>
      </c>
      <c r="AG509" t="s">
        <v>283</v>
      </c>
      <c r="AH509" s="71">
        <v>8</v>
      </c>
      <c r="AI509" s="71">
        <v>16</v>
      </c>
      <c r="AJ509" s="2">
        <f>(AF509*(AH509/AI509)/16)*J509/1000</f>
        <v>2.2938144329896906</v>
      </c>
      <c r="AK509" t="s">
        <v>267</v>
      </c>
      <c r="AM509" t="s">
        <v>659</v>
      </c>
    </row>
    <row r="510" spans="5:35" ht="12.75">
      <c r="E510" s="92" t="s">
        <v>660</v>
      </c>
      <c r="J510" s="6"/>
      <c r="K510" s="6"/>
      <c r="L510" s="50"/>
      <c r="M510" s="51"/>
      <c r="N510" s="52"/>
      <c r="O510" s="53"/>
      <c r="P510" s="50"/>
      <c r="Q510" s="54"/>
      <c r="R510" s="55"/>
      <c r="S510" s="55"/>
      <c r="T510" s="55"/>
      <c r="U510" s="56"/>
      <c r="V510" s="55"/>
      <c r="W510" s="9"/>
      <c r="Y510" s="9"/>
      <c r="Z510" s="9"/>
      <c r="AA510" s="9"/>
      <c r="AC510" s="9"/>
      <c r="AD510" s="57"/>
      <c r="AE510" s="9"/>
      <c r="AF510" s="58"/>
      <c r="AG510" s="92" t="s">
        <v>660</v>
      </c>
      <c r="AH510" s="71"/>
      <c r="AI510" s="71"/>
    </row>
    <row r="511" spans="1:42" ht="12.75">
      <c r="A511" s="1" t="s">
        <v>52</v>
      </c>
      <c r="B511" t="s">
        <v>584</v>
      </c>
      <c r="C511" s="94">
        <f>AJ511</f>
        <v>4.3670541008552446</v>
      </c>
      <c r="D511" t="str">
        <f>AK511</f>
        <v>µg</v>
      </c>
      <c r="E511" t="s">
        <v>53</v>
      </c>
      <c r="F511" t="s">
        <v>54</v>
      </c>
      <c r="G511" t="s">
        <v>544</v>
      </c>
      <c r="H511" s="6">
        <v>145</v>
      </c>
      <c r="I511" s="6">
        <v>339</v>
      </c>
      <c r="J511" s="6">
        <f>H511/I511</f>
        <v>0.42772861356932151</v>
      </c>
      <c r="K511" s="59">
        <v>0.41799999999999998</v>
      </c>
      <c r="L511" s="60">
        <v>5</v>
      </c>
      <c r="M511" s="61">
        <v>12.81</v>
      </c>
      <c r="N511" s="52">
        <f>M511*2.68</f>
        <v>34.330800000000004</v>
      </c>
      <c r="O511" s="62">
        <f>(L511*1000)/(N511+L511)</f>
        <v>127.12683189764763</v>
      </c>
      <c r="P511" s="63">
        <v>0.40300000000000002</v>
      </c>
      <c r="Q511" s="61">
        <v>0.50</v>
      </c>
      <c r="R511" s="64">
        <f>Q511*P511</f>
        <v>0.20150000000000001</v>
      </c>
      <c r="S511" s="61">
        <v>2</v>
      </c>
      <c r="T511" s="65">
        <f>S511*2.68</f>
        <v>5.3600000000000003</v>
      </c>
      <c r="U511" s="56">
        <f>1000*(R511)*O511/((R511)+T511)</f>
        <v>4605.9618137869275</v>
      </c>
      <c r="V511" s="66">
        <f>(R511+T511)/((S511*6.7)+(Q511))</f>
        <v>0.40010791366906479</v>
      </c>
      <c r="W511" s="67">
        <v>2</v>
      </c>
      <c r="X511" s="68">
        <v>8</v>
      </c>
      <c r="Y511" s="69">
        <f>(W511*8*V511)/X511</f>
        <v>0.80021582733812957</v>
      </c>
      <c r="Z511" s="70">
        <v>1</v>
      </c>
      <c r="AA511" s="71">
        <v>6</v>
      </c>
      <c r="AB511" s="68">
        <v>16</v>
      </c>
      <c r="AC511" s="72">
        <f>(Z511+(AA511/AB511))*2.7</f>
        <v>3.7125000000000004</v>
      </c>
      <c r="AD511" s="73">
        <f>Y511*U511/(Y511+AC511)</f>
        <v>816.75064075138596</v>
      </c>
      <c r="AE511" s="69">
        <f>(Y511+AC511)/(8*(W511/X511)+8*0.84375*(Z511+AA511/AB511))</f>
        <v>0.40001913150919705</v>
      </c>
      <c r="AF511" s="74">
        <f>AD511*AE511</f>
        <v>326.7158819729496</v>
      </c>
      <c r="AG511" t="s">
        <v>53</v>
      </c>
      <c r="AH511" s="71">
        <v>8</v>
      </c>
      <c r="AI511" s="71">
        <v>16</v>
      </c>
      <c r="AJ511" s="2">
        <f>(AF511*(AH511/AI511)/16)*J511</f>
        <v>4.3670541008552446</v>
      </c>
      <c r="AK511" t="s">
        <v>41</v>
      </c>
      <c r="AN511" s="11"/>
      <c r="AP511" s="2"/>
    </row>
    <row r="512" spans="3:37" ht="12.75">
      <c r="C512" s="8">
        <f>AJ512</f>
        <v>0.4821428571428571</v>
      </c>
      <c r="D512" t="str">
        <f>AK512</f>
        <v>mg</v>
      </c>
      <c r="E512" t="s">
        <v>306</v>
      </c>
      <c r="H512">
        <v>1</v>
      </c>
      <c r="I512">
        <v>1</v>
      </c>
      <c r="J512" s="6">
        <f>H512/I512</f>
        <v>1</v>
      </c>
      <c r="K512" s="6"/>
      <c r="L512" s="60">
        <v>1</v>
      </c>
      <c r="M512" s="61">
        <v>0</v>
      </c>
      <c r="N512" s="52">
        <f>M512*2.68</f>
        <v>0</v>
      </c>
      <c r="O512" s="62">
        <f>(L512*1000)/(N512+L512)</f>
        <v>1000</v>
      </c>
      <c r="P512" s="63">
        <v>0.432</v>
      </c>
      <c r="Q512" s="61">
        <v>1</v>
      </c>
      <c r="R512" s="64">
        <f>Q512*P512</f>
        <v>0.432</v>
      </c>
      <c r="S512" s="61">
        <v>0</v>
      </c>
      <c r="T512" s="65">
        <f>S512*2.68</f>
        <v>0</v>
      </c>
      <c r="U512" s="56">
        <f>1000*(R512)*O512/((R512)+T512)</f>
        <v>1000000</v>
      </c>
      <c r="V512" s="66">
        <f>(R512+T512)/((S512*6.7)+(Q512))</f>
        <v>0.432</v>
      </c>
      <c r="W512" s="67">
        <v>0.25</v>
      </c>
      <c r="X512" s="68">
        <v>8</v>
      </c>
      <c r="Y512" s="69">
        <f>(W512/X512)*8*R512</f>
        <v>0.108</v>
      </c>
      <c r="Z512" s="70">
        <v>1</v>
      </c>
      <c r="AA512" s="71">
        <v>0</v>
      </c>
      <c r="AB512" s="68">
        <v>16</v>
      </c>
      <c r="AC512" s="72">
        <f>(Z512+(AA512/AB512))*2.7</f>
        <v>2.7000000000000002</v>
      </c>
      <c r="AD512" s="73">
        <f>Y512*U512/(Y512+AC512)</f>
        <v>38461.538461538461</v>
      </c>
      <c r="AE512" s="69">
        <f>(Y512+AC512)/(8*(W512/X512)+8*0.84375*(Z512+AA512/AB512))</f>
        <v>0.40114285714285713</v>
      </c>
      <c r="AF512" s="74">
        <f>AD512*AE512</f>
        <v>15428.571428571428</v>
      </c>
      <c r="AG512" t="s">
        <v>306</v>
      </c>
      <c r="AH512" s="71">
        <v>8</v>
      </c>
      <c r="AI512" s="71">
        <v>16</v>
      </c>
      <c r="AJ512" s="2">
        <f>(AF512*(AH512/AI512)/16)*J512/1000</f>
        <v>0.4821428571428571</v>
      </c>
      <c r="AK512" t="s">
        <v>267</v>
      </c>
    </row>
    <row r="513" spans="3:37" ht="13.4" customHeight="1">
      <c r="C513" s="8">
        <f>AJ513</f>
        <v>0.34298118668596239</v>
      </c>
      <c r="D513" t="str">
        <f>AK513</f>
        <v>mg</v>
      </c>
      <c r="E513" t="s">
        <v>307</v>
      </c>
      <c r="H513">
        <v>1</v>
      </c>
      <c r="I513">
        <v>1</v>
      </c>
      <c r="J513" s="6">
        <f>H513/I513</f>
        <v>1</v>
      </c>
      <c r="K513" s="6"/>
      <c r="L513" s="60">
        <v>1</v>
      </c>
      <c r="M513" s="61">
        <v>0</v>
      </c>
      <c r="N513" s="52">
        <f>M513*2.68</f>
        <v>0</v>
      </c>
      <c r="O513" s="62">
        <f>(L513*1000)/(N513+L513)</f>
        <v>1000</v>
      </c>
      <c r="P513" s="63">
        <v>0.47400000000000003</v>
      </c>
      <c r="Q513" s="61">
        <v>1</v>
      </c>
      <c r="R513" s="64">
        <f>Q513*P513</f>
        <v>0.47400000000000003</v>
      </c>
      <c r="S513" s="61">
        <v>0</v>
      </c>
      <c r="T513" s="65">
        <f>S513*2.68</f>
        <v>0</v>
      </c>
      <c r="U513" s="56">
        <f>1000*(R513)*O513/((R513)+T513)</f>
        <v>1000000</v>
      </c>
      <c r="V513" s="66">
        <f>(R513+T513)/((S513*6.7)+(Q513))</f>
        <v>0.47400000000000003</v>
      </c>
      <c r="W513" s="67">
        <v>0.25</v>
      </c>
      <c r="X513" s="68">
        <v>8</v>
      </c>
      <c r="Y513" s="69">
        <f>(W513/X513)*8*R513</f>
        <v>0.11850000000000001</v>
      </c>
      <c r="Z513" s="70">
        <v>1</v>
      </c>
      <c r="AA513" s="71">
        <v>9</v>
      </c>
      <c r="AB513" s="68">
        <v>16</v>
      </c>
      <c r="AC513" s="72">
        <f>(Z513+(AA513/AB513))*2.7</f>
        <v>4.21875</v>
      </c>
      <c r="AD513" s="73">
        <f>Y513*U513/(Y513+AC513)</f>
        <v>27321.459450112401</v>
      </c>
      <c r="AE513" s="69">
        <f>(Y513+AC513)/(8*(W513/X513)+8*0.84375*(Z513+AA513/AB513))</f>
        <v>0.40171345875542686</v>
      </c>
      <c r="AF513" s="74">
        <f>AD513*AE513</f>
        <v>10975.397973950796</v>
      </c>
      <c r="AG513" t="s">
        <v>307</v>
      </c>
      <c r="AH513" s="71">
        <v>8</v>
      </c>
      <c r="AI513" s="71">
        <v>16</v>
      </c>
      <c r="AJ513" s="2">
        <f>(AF513*(AH513/AI513)/16)*J513/1000</f>
        <v>0.34298118668596239</v>
      </c>
      <c r="AK513" t="s">
        <v>267</v>
      </c>
    </row>
    <row r="514" spans="3:37" ht="12.75">
      <c r="C514" s="8">
        <f>AJ514</f>
        <v>0.49665178571428564</v>
      </c>
      <c r="D514" t="str">
        <f>AK514</f>
        <v>mg</v>
      </c>
      <c r="E514" t="s">
        <v>283</v>
      </c>
      <c r="H514">
        <v>1</v>
      </c>
      <c r="I514">
        <v>1</v>
      </c>
      <c r="J514" s="6">
        <f>H514/I514</f>
        <v>1</v>
      </c>
      <c r="K514" s="6"/>
      <c r="L514" s="60">
        <v>1</v>
      </c>
      <c r="M514" s="61">
        <v>0</v>
      </c>
      <c r="N514" s="52">
        <f>M514*2.68</f>
        <v>0</v>
      </c>
      <c r="O514" s="62">
        <f>(L514*1000)/(N514+L514)</f>
        <v>1000</v>
      </c>
      <c r="P514" s="63">
        <v>0.44500000000000001</v>
      </c>
      <c r="Q514" s="61">
        <v>1</v>
      </c>
      <c r="R514" s="64">
        <f>Q514*P514</f>
        <v>0.44500000000000001</v>
      </c>
      <c r="S514" s="61">
        <v>0</v>
      </c>
      <c r="T514" s="65">
        <f>S514*2.68</f>
        <v>0</v>
      </c>
      <c r="U514" s="56">
        <f>1000*(R514)*O514/((R514)+T514)</f>
        <v>1000000</v>
      </c>
      <c r="V514" s="66">
        <f>(R514+T514)/((S514*6.7)+(Q514))</f>
        <v>0.44500000000000001</v>
      </c>
      <c r="W514" s="67">
        <v>0.50</v>
      </c>
      <c r="X514" s="68">
        <v>8</v>
      </c>
      <c r="Y514" s="69">
        <f>(W514/X514)*8*R514</f>
        <v>0.2225</v>
      </c>
      <c r="Z514" s="70">
        <v>2</v>
      </c>
      <c r="AA514" s="71">
        <v>0</v>
      </c>
      <c r="AB514" s="68">
        <v>16</v>
      </c>
      <c r="AC514" s="72">
        <f>(Z514+(AA514/AB514))*2.7</f>
        <v>5.4000000000000004</v>
      </c>
      <c r="AD514" s="73">
        <f>Y514*U514/(Y514+AC514)</f>
        <v>39573.143619386392</v>
      </c>
      <c r="AE514" s="69">
        <f>(Y514+AC514)/(8*(W514/X514)+8*0.84375*(Z514+AA514/AB514))</f>
        <v>0.40160714285714283</v>
      </c>
      <c r="AF514" s="74">
        <f>AD514*AE514</f>
        <v>15892.857142857141</v>
      </c>
      <c r="AG514" t="s">
        <v>283</v>
      </c>
      <c r="AH514" s="71">
        <v>8</v>
      </c>
      <c r="AI514" s="71">
        <v>16</v>
      </c>
      <c r="AJ514" s="2">
        <f>(AF514*(AH514/AI514)/16)*J514/1000</f>
        <v>0.49665178571428564</v>
      </c>
      <c r="AK514" t="s">
        <v>267</v>
      </c>
    </row>
    <row r="515" spans="3:37" ht="12.75">
      <c r="C515" s="8">
        <f>AJ515</f>
        <v>0.44801512287334588</v>
      </c>
      <c r="D515" t="str">
        <f>AK515</f>
        <v>mg</v>
      </c>
      <c r="E515" t="s">
        <v>282</v>
      </c>
      <c r="H515">
        <v>1</v>
      </c>
      <c r="I515">
        <v>1</v>
      </c>
      <c r="J515" s="6">
        <f>H515/I515</f>
        <v>1</v>
      </c>
      <c r="K515" s="6"/>
      <c r="L515" s="60">
        <v>1</v>
      </c>
      <c r="M515" s="61">
        <v>0</v>
      </c>
      <c r="N515" s="52">
        <f>M515*2.68</f>
        <v>0</v>
      </c>
      <c r="O515" s="62">
        <f>(L515*1000)/(N515+L515)</f>
        <v>1000</v>
      </c>
      <c r="P515" s="63">
        <v>0.47400000000000003</v>
      </c>
      <c r="Q515" s="61">
        <v>1</v>
      </c>
      <c r="R515" s="64">
        <f>Q515*P515</f>
        <v>0.47400000000000003</v>
      </c>
      <c r="S515" s="61">
        <v>0</v>
      </c>
      <c r="T515" s="65">
        <f>S515*2.68</f>
        <v>0</v>
      </c>
      <c r="U515" s="56">
        <f>1000*(R515)*O515/((R515)+T515)</f>
        <v>1000000</v>
      </c>
      <c r="V515" s="66">
        <f>(R515+T515)/((S515*6.7)+(Q515))</f>
        <v>0.47400000000000003</v>
      </c>
      <c r="W515" s="67">
        <v>0.25</v>
      </c>
      <c r="X515" s="68">
        <v>8</v>
      </c>
      <c r="Y515" s="69">
        <f>(W515/X515)*8*R515</f>
        <v>0.11850000000000001</v>
      </c>
      <c r="Z515" s="70">
        <v>1</v>
      </c>
      <c r="AA515" s="71">
        <v>3</v>
      </c>
      <c r="AB515" s="68">
        <v>16</v>
      </c>
      <c r="AC515" s="72">
        <f>(Z515+(AA515/AB515))*2.7</f>
        <v>3.2062500000000003</v>
      </c>
      <c r="AD515" s="73">
        <f>Y515*U515/(Y515+AC515)</f>
        <v>35641.777577261448</v>
      </c>
      <c r="AE515" s="69">
        <f>(Y515+AC515)/(8*(W515/X515)+8*0.84375*(Z515+AA515/AB515))</f>
        <v>0.40223818525519844</v>
      </c>
      <c r="AF515" s="74">
        <f>AD515*AE515</f>
        <v>14336.483931947068</v>
      </c>
      <c r="AG515" t="s">
        <v>282</v>
      </c>
      <c r="AH515" s="71">
        <v>8</v>
      </c>
      <c r="AI515" s="71">
        <v>16</v>
      </c>
      <c r="AJ515" s="2">
        <f>(AF515*(AH515/AI515)/16)*J515/1000</f>
        <v>0.44801512287334588</v>
      </c>
      <c r="AK515" t="s">
        <v>267</v>
      </c>
    </row>
    <row r="516" spans="10:35" ht="12.75">
      <c r="J516" s="6"/>
      <c r="K516" s="6"/>
      <c r="L516" s="50"/>
      <c r="M516" s="51"/>
      <c r="N516" s="52"/>
      <c r="O516" s="53"/>
      <c r="P516" s="50"/>
      <c r="Q516" s="54"/>
      <c r="R516" s="55"/>
      <c r="S516" s="55"/>
      <c r="T516" s="55"/>
      <c r="U516" s="56"/>
      <c r="V516" s="55"/>
      <c r="W516" s="9"/>
      <c r="Y516" s="9"/>
      <c r="Z516" s="9"/>
      <c r="AA516" s="9"/>
      <c r="AC516" s="9"/>
      <c r="AD516" s="57"/>
      <c r="AE516" s="9"/>
      <c r="AF516" s="58"/>
      <c r="AH516" s="71"/>
      <c r="AI516" s="71"/>
    </row>
    <row r="517" spans="5:33" ht="12.75">
      <c r="E517" s="49" t="s">
        <v>661</v>
      </c>
      <c r="L517" s="50"/>
      <c r="M517" s="51"/>
      <c r="N517" s="52"/>
      <c r="O517" s="53"/>
      <c r="P517" s="50"/>
      <c r="Q517" s="54"/>
      <c r="R517" s="55"/>
      <c r="S517" s="55"/>
      <c r="T517" s="55"/>
      <c r="U517" s="56"/>
      <c r="V517" s="55"/>
      <c r="W517" s="9"/>
      <c r="Y517" s="9"/>
      <c r="Z517" s="9"/>
      <c r="AA517" s="9"/>
      <c r="AC517" s="9"/>
      <c r="AD517" s="57"/>
      <c r="AE517" s="9"/>
      <c r="AF517" s="58"/>
      <c r="AG517" s="49" t="str">
        <f>E517</f>
        <v>PB - boron, 16 pills, 1 taken every tridiem</v>
      </c>
    </row>
    <row r="518" spans="1:43" ht="14.9" customHeight="1">
      <c r="A518" s="1" t="s">
        <v>584</v>
      </c>
      <c r="C518" s="94">
        <f>AJ518</f>
        <v>4.6362732677855387</v>
      </c>
      <c r="D518" t="str">
        <f>AK518</f>
        <v>µg</v>
      </c>
      <c r="E518" t="s">
        <v>584</v>
      </c>
      <c r="F518" t="s">
        <v>585</v>
      </c>
      <c r="G518" t="s">
        <v>586</v>
      </c>
      <c r="H518" s="7">
        <v>1</v>
      </c>
      <c r="I518" s="6">
        <v>1.84</v>
      </c>
      <c r="J518" s="6">
        <f>H518/I518</f>
        <v>0.5434782608695653</v>
      </c>
      <c r="K518" s="59">
        <v>0.36399999999999999</v>
      </c>
      <c r="L518" s="60">
        <v>0.184</v>
      </c>
      <c r="M518" s="78">
        <f>N518/2.68</f>
        <v>2.0223880597014925</v>
      </c>
      <c r="N518" s="67">
        <v>5.42</v>
      </c>
      <c r="O518" s="62">
        <f>(L518*1000)/(N518+L518)</f>
        <v>32.833690221270523</v>
      </c>
      <c r="P518" s="63">
        <v>0.39700000000000002</v>
      </c>
      <c r="Q518" s="61">
        <v>1</v>
      </c>
      <c r="R518" s="64">
        <f>Q518*P518</f>
        <v>0.39700000000000002</v>
      </c>
      <c r="S518" s="61">
        <v>0</v>
      </c>
      <c r="T518" s="65">
        <f>S518*2.68</f>
        <v>0</v>
      </c>
      <c r="U518" s="56">
        <f>1000*(R518)*O518/((R518)+T518)</f>
        <v>32833.690221270517</v>
      </c>
      <c r="V518" s="66">
        <f>(R518+T518)/((S518*6.7)+(Q518))</f>
        <v>0.39700000000000002</v>
      </c>
      <c r="W518" s="67">
        <v>0.50</v>
      </c>
      <c r="X518" s="68">
        <v>8</v>
      </c>
      <c r="Y518" s="69">
        <f>(W518*8*V518)/X518</f>
        <v>0.19850000000000001</v>
      </c>
      <c r="Z518" s="70">
        <v>7</v>
      </c>
      <c r="AA518" s="71">
        <v>0</v>
      </c>
      <c r="AB518" s="68">
        <v>16</v>
      </c>
      <c r="AC518" s="68">
        <f>(Z518+(AA518/AB518))*2.7</f>
        <v>18.900000000000002</v>
      </c>
      <c r="AD518" s="73">
        <f>Y518*U518/(Y518+AC518)</f>
        <v>341.25651275870865</v>
      </c>
      <c r="AE518" s="69">
        <f>(Y518+AC518)/(8*(W518/X518)+8*0.84375*(Z518+AA518/AB518))</f>
        <v>0.39996858638743454</v>
      </c>
      <c r="AF518" s="74">
        <f>AD518*AE518</f>
        <v>136.49188500360623</v>
      </c>
      <c r="AG518" s="75" t="s">
        <v>584</v>
      </c>
      <c r="AH518" s="71">
        <v>16</v>
      </c>
      <c r="AI518" s="71">
        <v>16</v>
      </c>
      <c r="AJ518" s="2">
        <f>(AF518*(AH518/AI518)/16)*J518</f>
        <v>4.6362732677855387</v>
      </c>
      <c r="AK518" t="s">
        <v>41</v>
      </c>
      <c r="AM518" s="77"/>
      <c r="AN518" s="77"/>
      <c r="AO518" s="77"/>
      <c r="AP518" s="77"/>
      <c r="AQ518" s="77"/>
    </row>
    <row r="519" spans="1:33" ht="12.75">
      <c r="A519" s="1" t="s">
        <v>356</v>
      </c>
      <c r="C519" s="82">
        <v>2</v>
      </c>
      <c r="D519" t="s">
        <v>176</v>
      </c>
      <c r="E519" t="s">
        <v>357</v>
      </c>
      <c r="F519" t="s">
        <v>662</v>
      </c>
      <c r="L519" s="50"/>
      <c r="M519" s="51"/>
      <c r="N519" s="52"/>
      <c r="O519" s="53"/>
      <c r="P519" s="50"/>
      <c r="Q519" s="54"/>
      <c r="R519" s="55"/>
      <c r="S519" s="55"/>
      <c r="T519" s="55"/>
      <c r="U519" s="56"/>
      <c r="V519" s="55"/>
      <c r="W519" s="9"/>
      <c r="Y519" s="9"/>
      <c r="Z519" s="9"/>
      <c r="AA519" s="9"/>
      <c r="AC519" s="9"/>
      <c r="AD519" s="57"/>
      <c r="AE519" s="9"/>
      <c r="AF519" s="58"/>
      <c r="AG519" s="92"/>
    </row>
    <row r="520" spans="1:42" ht="14.9" customHeight="1">
      <c r="A520" s="1" t="s">
        <v>47</v>
      </c>
      <c r="B520" t="s">
        <v>584</v>
      </c>
      <c r="C520" s="10">
        <f>AJ520</f>
        <v>141.8357933579336</v>
      </c>
      <c r="D520" t="str">
        <f>AK520</f>
        <v>µg</v>
      </c>
      <c r="E520" t="s">
        <v>48</v>
      </c>
      <c r="F520" t="s">
        <v>49</v>
      </c>
      <c r="G520" s="6" t="s">
        <v>409</v>
      </c>
      <c r="H520" s="6">
        <v>6</v>
      </c>
      <c r="I520" s="6">
        <v>207</v>
      </c>
      <c r="J520" s="6">
        <f>H520/I520</f>
        <v>0.028985507246376812</v>
      </c>
      <c r="K520" s="59">
        <v>0.48499999999999999</v>
      </c>
      <c r="L520" s="60">
        <v>2.0699999999999998</v>
      </c>
      <c r="M520" s="61">
        <v>1.25</v>
      </c>
      <c r="N520" s="52">
        <f>M520*2.68</f>
        <v>3.3500000000000001</v>
      </c>
      <c r="O520" s="62">
        <f>(L520*1000)/(N520+L520)</f>
        <v>381.91881918819189</v>
      </c>
      <c r="P520" s="63">
        <v>0.41</v>
      </c>
      <c r="Q520" s="61">
        <v>1</v>
      </c>
      <c r="R520" s="64">
        <f>Q520*P520</f>
        <v>0.41000000000000003</v>
      </c>
      <c r="S520" s="61">
        <v>0</v>
      </c>
      <c r="T520" s="65">
        <f>S520*2.68</f>
        <v>0</v>
      </c>
      <c r="U520" s="56">
        <f>1000*(R520)*O520/((R520)+T520)</f>
        <v>381918.8191881919</v>
      </c>
      <c r="V520" s="66">
        <f>(R520+T520)/((S520*6.7)+(Q520))</f>
        <v>0.41000000000000003</v>
      </c>
      <c r="W520" s="67">
        <v>1</v>
      </c>
      <c r="X520" s="68">
        <v>8</v>
      </c>
      <c r="Y520" s="69">
        <f>(W520*8*V520)/X520</f>
        <v>0.41000000000000003</v>
      </c>
      <c r="Z520" s="70">
        <v>0</v>
      </c>
      <c r="AA520" s="71">
        <v>0</v>
      </c>
      <c r="AB520" s="68">
        <v>16</v>
      </c>
      <c r="AC520" s="72">
        <f>(Z520+(AA520/AB520))*2.7</f>
        <v>0</v>
      </c>
      <c r="AD520" s="73">
        <f>Y520*U520/(Y520+AC520)</f>
        <v>381918.8191881919</v>
      </c>
      <c r="AE520" s="69">
        <f>(Y520+AC520)/(8*(W520/X520)+8*0.84375*(Z520+AA520/AB520))</f>
        <v>0.41000000000000003</v>
      </c>
      <c r="AF520" s="74">
        <f>AD520*AE520</f>
        <v>156586.7158671587</v>
      </c>
      <c r="AG520" t="s">
        <v>48</v>
      </c>
      <c r="AH520" s="71">
        <v>8</v>
      </c>
      <c r="AI520" s="71">
        <v>16</v>
      </c>
      <c r="AJ520" s="2">
        <f>(AF520*(AH520/AI520)/16)*J520</f>
        <v>141.8357933579336</v>
      </c>
      <c r="AK520" t="s">
        <v>41</v>
      </c>
      <c r="AM520" t="s">
        <v>410</v>
      </c>
      <c r="AN520" s="12"/>
      <c r="AP520" s="12"/>
    </row>
    <row r="521" spans="3:37" ht="12.75">
      <c r="C521" s="8">
        <f>AJ521</f>
        <v>0.18351741716227693</v>
      </c>
      <c r="D521" t="s">
        <v>267</v>
      </c>
      <c r="E521" t="s">
        <v>306</v>
      </c>
      <c r="H521">
        <v>1</v>
      </c>
      <c r="I521">
        <v>1</v>
      </c>
      <c r="J521" s="6">
        <f>H521/I521</f>
        <v>1</v>
      </c>
      <c r="K521" s="6"/>
      <c r="L521" s="60">
        <v>1</v>
      </c>
      <c r="M521" s="61">
        <v>0</v>
      </c>
      <c r="N521" s="52">
        <f>M521*2.68</f>
        <v>0</v>
      </c>
      <c r="O521" s="62">
        <f>(L521*1000)/(N521+L521)</f>
        <v>1000</v>
      </c>
      <c r="P521" s="63">
        <v>0.432</v>
      </c>
      <c r="Q521" s="61">
        <v>1</v>
      </c>
      <c r="R521" s="64">
        <f>Q521*P521</f>
        <v>0.432</v>
      </c>
      <c r="S521" s="61">
        <v>0</v>
      </c>
      <c r="T521" s="65">
        <f>S521*2.68</f>
        <v>0</v>
      </c>
      <c r="U521" s="56">
        <f>1000*(R521)*O521/((R521)+T521)</f>
        <v>1000000</v>
      </c>
      <c r="V521" s="66">
        <f>(R521+T521)/((S521*6.7)+(Q521))</f>
        <v>0.432</v>
      </c>
      <c r="W521" s="67">
        <v>0.25</v>
      </c>
      <c r="X521" s="68">
        <v>8</v>
      </c>
      <c r="Y521" s="69">
        <f>(W521/X521)*8*R521</f>
        <v>0.108</v>
      </c>
      <c r="Z521" s="70">
        <v>2</v>
      </c>
      <c r="AA521" s="71">
        <v>11</v>
      </c>
      <c r="AB521" s="68">
        <v>16</v>
      </c>
      <c r="AC521" s="72">
        <f>(Z521+(AA521/AB521))*2.7</f>
        <v>7.2562500000000005</v>
      </c>
      <c r="AD521" s="73">
        <f>Y521*U521/(Y521+AC521)</f>
        <v>14665.444546287808</v>
      </c>
      <c r="AE521" s="69">
        <f>(Y521+AC521)/(8*(W521/X521)+8*0.84375*(Z521+AA521/AB521))</f>
        <v>0.40043500424808831</v>
      </c>
      <c r="AF521" s="74">
        <f>AD521*AE521</f>
        <v>5872.5573491928617</v>
      </c>
      <c r="AG521" t="s">
        <v>306</v>
      </c>
      <c r="AH521" s="71">
        <v>8</v>
      </c>
      <c r="AI521" s="71">
        <v>16</v>
      </c>
      <c r="AJ521" s="2">
        <f>(AF521*(AH521/AI521)/16)*J521/1000</f>
        <v>0.18351741716227693</v>
      </c>
      <c r="AK521" t="s">
        <v>267</v>
      </c>
    </row>
    <row r="522" spans="3:37" ht="13.4" customHeight="1">
      <c r="C522" s="8">
        <f>AJ522</f>
        <v>0.10136869118905047</v>
      </c>
      <c r="D522" t="s">
        <v>267</v>
      </c>
      <c r="E522" t="s">
        <v>307</v>
      </c>
      <c r="H522">
        <v>1</v>
      </c>
      <c r="I522">
        <v>1</v>
      </c>
      <c r="J522" s="6">
        <f>H522/I522</f>
        <v>1</v>
      </c>
      <c r="K522" s="6"/>
      <c r="L522" s="60">
        <v>1</v>
      </c>
      <c r="M522" s="61">
        <v>0</v>
      </c>
      <c r="N522" s="52">
        <f>M522*2.68</f>
        <v>0</v>
      </c>
      <c r="O522" s="62">
        <f>(L522*1000)/(N522+L522)</f>
        <v>1000</v>
      </c>
      <c r="P522" s="63">
        <v>0.47400000000000003</v>
      </c>
      <c r="Q522" s="61">
        <v>1</v>
      </c>
      <c r="R522" s="64">
        <f>Q522*P522</f>
        <v>0.47400000000000003</v>
      </c>
      <c r="S522" s="61">
        <v>0</v>
      </c>
      <c r="T522" s="65">
        <f>S522*2.68</f>
        <v>0</v>
      </c>
      <c r="U522" s="56">
        <f>1000*(R522)*O522/((R522)+T522)</f>
        <v>1000000</v>
      </c>
      <c r="V522" s="66">
        <f>(R522+T522)/((S522*6.7)+(Q522))</f>
        <v>0.47400000000000003</v>
      </c>
      <c r="W522" s="67">
        <v>0.125</v>
      </c>
      <c r="X522" s="68">
        <v>8</v>
      </c>
      <c r="Y522" s="69">
        <f>(W522/X522)*8*R522</f>
        <v>0.059250000000000004</v>
      </c>
      <c r="Z522" s="70">
        <v>2</v>
      </c>
      <c r="AA522" s="71">
        <v>11</v>
      </c>
      <c r="AB522" s="68">
        <v>16</v>
      </c>
      <c r="AC522" s="72">
        <f>(Z522+(AA522/AB522))*2.7</f>
        <v>7.2562500000000005</v>
      </c>
      <c r="AD522" s="73">
        <f>Y522*U522/(Y522+AC522)</f>
        <v>8099.2413368874313</v>
      </c>
      <c r="AE522" s="69">
        <f>(Y522+AC522)/(8*(W522/X522)+8*0.84375*(Z522+AA522/AB522))</f>
        <v>0.40050641573994861</v>
      </c>
      <c r="AF522" s="74">
        <f>AD522*AE522</f>
        <v>3243.7981180496149</v>
      </c>
      <c r="AG522" t="s">
        <v>307</v>
      </c>
      <c r="AH522" s="71">
        <v>8</v>
      </c>
      <c r="AI522" s="71">
        <v>16</v>
      </c>
      <c r="AJ522" s="2">
        <f>(AF522*(AH522/AI522)/16)*J522/1000</f>
        <v>0.10136869118905047</v>
      </c>
      <c r="AK522" t="s">
        <v>267</v>
      </c>
    </row>
    <row r="523" spans="3:37" ht="12.75">
      <c r="C523" s="8">
        <f>AJ523</f>
        <v>0.18903993203058619</v>
      </c>
      <c r="D523" t="s">
        <v>267</v>
      </c>
      <c r="E523" t="s">
        <v>283</v>
      </c>
      <c r="H523">
        <v>1</v>
      </c>
      <c r="I523">
        <v>1</v>
      </c>
      <c r="J523" s="6">
        <f>H523/I523</f>
        <v>1</v>
      </c>
      <c r="K523" s="6"/>
      <c r="L523" s="60">
        <v>1</v>
      </c>
      <c r="M523" s="61">
        <v>0</v>
      </c>
      <c r="N523" s="52">
        <f>M523*2.68</f>
        <v>0</v>
      </c>
      <c r="O523" s="62">
        <f>(L523*1000)/(N523+L523)</f>
        <v>1000</v>
      </c>
      <c r="P523" s="63">
        <v>0.44500000000000001</v>
      </c>
      <c r="Q523" s="61">
        <v>1</v>
      </c>
      <c r="R523" s="64">
        <f>Q523*P523</f>
        <v>0.44500000000000001</v>
      </c>
      <c r="S523" s="61">
        <v>0</v>
      </c>
      <c r="T523" s="65">
        <f>S523*2.68</f>
        <v>0</v>
      </c>
      <c r="U523" s="56">
        <f>1000*(R523)*O523/((R523)+T523)</f>
        <v>1000000</v>
      </c>
      <c r="V523" s="66">
        <f>(R523+T523)/((S523*6.7)+(Q523))</f>
        <v>0.44500000000000001</v>
      </c>
      <c r="W523" s="67">
        <v>0.25</v>
      </c>
      <c r="X523" s="68">
        <v>8</v>
      </c>
      <c r="Y523" s="69">
        <f>(W523/X523)*8*R523</f>
        <v>0.11125</v>
      </c>
      <c r="Z523" s="70">
        <v>2</v>
      </c>
      <c r="AA523" s="71">
        <v>11</v>
      </c>
      <c r="AB523" s="68">
        <v>16</v>
      </c>
      <c r="AC523" s="72">
        <f>(Z523+(AA523/AB523))*2.7</f>
        <v>7.2562500000000005</v>
      </c>
      <c r="AD523" s="73">
        <f>Y523*U523/(Y523+AC523)</f>
        <v>15100.101798439089</v>
      </c>
      <c r="AE523" s="69">
        <f>(Y523+AC523)/(8*(W523/X523)+8*0.84375*(Z523+AA523/AB523))</f>
        <v>0.40061172472387419</v>
      </c>
      <c r="AF523" s="74">
        <f>AD523*AE523</f>
        <v>6049.277824978758</v>
      </c>
      <c r="AG523" t="s">
        <v>283</v>
      </c>
      <c r="AH523" s="71">
        <v>8</v>
      </c>
      <c r="AI523" s="71">
        <v>16</v>
      </c>
      <c r="AJ523" s="2">
        <f>(AF523*(AH523/AI523)/16)*J523/1000</f>
        <v>0.18903993203058619</v>
      </c>
      <c r="AK523" t="s">
        <v>267</v>
      </c>
    </row>
    <row r="524" spans="3:37" ht="12.75">
      <c r="C524" s="8">
        <f>AJ524</f>
        <v>0.33008356545960998</v>
      </c>
      <c r="D524" t="s">
        <v>267</v>
      </c>
      <c r="E524" t="s">
        <v>282</v>
      </c>
      <c r="H524">
        <v>1</v>
      </c>
      <c r="I524">
        <v>1</v>
      </c>
      <c r="J524" s="6">
        <f>H524/I524</f>
        <v>1</v>
      </c>
      <c r="K524" s="6"/>
      <c r="L524" s="60">
        <v>1</v>
      </c>
      <c r="M524" s="61">
        <v>0</v>
      </c>
      <c r="N524" s="52">
        <f>M524*2.68</f>
        <v>0</v>
      </c>
      <c r="O524" s="62">
        <f>(L524*1000)/(N524+L524)</f>
        <v>1000</v>
      </c>
      <c r="P524" s="63">
        <v>0.47400000000000003</v>
      </c>
      <c r="Q524" s="61">
        <v>1</v>
      </c>
      <c r="R524" s="64">
        <f>Q524*P524</f>
        <v>0.47400000000000003</v>
      </c>
      <c r="S524" s="61">
        <v>0</v>
      </c>
      <c r="T524" s="65">
        <f>S524*2.68</f>
        <v>0</v>
      </c>
      <c r="U524" s="56">
        <f>1000*(R524)*O524/((R524)+T524)</f>
        <v>1000000</v>
      </c>
      <c r="V524" s="66">
        <f>(R524+T524)/((S524*6.7)+(Q524))</f>
        <v>0.47400000000000003</v>
      </c>
      <c r="W524" s="67">
        <v>0.25</v>
      </c>
      <c r="X524" s="68">
        <v>8</v>
      </c>
      <c r="Y524" s="69">
        <f>(W524/X524)*8*R524</f>
        <v>0.11850000000000001</v>
      </c>
      <c r="Z524" s="70">
        <v>1</v>
      </c>
      <c r="AA524" s="71">
        <v>10</v>
      </c>
      <c r="AB524" s="68">
        <v>16</v>
      </c>
      <c r="AC524" s="72">
        <f>(Z524+(AA524/AB524))*2.7</f>
        <v>4.3875000000000002</v>
      </c>
      <c r="AD524" s="73">
        <f>Y524*U524/(Y524+AC524)</f>
        <v>26298.268974700401</v>
      </c>
      <c r="AE524" s="69">
        <f>(Y524+AC524)/(8*(W524/X524)+8*0.84375*(Z524+AA524/AB524))</f>
        <v>0.40164902506963784</v>
      </c>
      <c r="AF524" s="74">
        <f>AD524*AE524</f>
        <v>10562.67409470752</v>
      </c>
      <c r="AG524" t="s">
        <v>282</v>
      </c>
      <c r="AH524" s="71">
        <v>8</v>
      </c>
      <c r="AI524" s="71">
        <v>16</v>
      </c>
      <c r="AJ524" s="2">
        <f>(AF524*(AH524/AI524)/16)*J524/1000</f>
        <v>0.33008356545960998</v>
      </c>
      <c r="AK524" t="s">
        <v>267</v>
      </c>
    </row>
    <row r="525" spans="12:33" ht="11.9" customHeight="1">
      <c r="L525" s="50"/>
      <c r="M525" s="51"/>
      <c r="N525" s="52"/>
      <c r="O525" s="53"/>
      <c r="P525" s="50"/>
      <c r="Q525" s="54"/>
      <c r="R525" s="55"/>
      <c r="S525" s="55"/>
      <c r="T525" s="55"/>
      <c r="U525" s="56"/>
      <c r="V525" s="55"/>
      <c r="W525" s="9"/>
      <c r="Y525" s="9"/>
      <c r="Z525" s="9"/>
      <c r="AA525" s="9"/>
      <c r="AC525" s="9"/>
      <c r="AD525" s="57"/>
      <c r="AE525" s="9"/>
      <c r="AF525" s="58"/>
      <c r="AG525" s="49"/>
    </row>
    <row r="526" spans="2:43" ht="182.8" customHeight="1">
      <c r="B526" s="27" t="s">
        <v>1</v>
      </c>
      <c r="C526" s="27" t="s">
        <v>2</v>
      </c>
      <c r="E526" t="s">
        <v>3</v>
      </c>
      <c r="F526" s="28" t="s">
        <v>4</v>
      </c>
      <c r="H526" s="27" t="s">
        <v>5</v>
      </c>
      <c r="I526" s="27" t="s">
        <v>6</v>
      </c>
      <c r="J526" s="29" t="s">
        <v>7</v>
      </c>
      <c r="K526" s="29" t="s">
        <v>8</v>
      </c>
      <c r="L526" s="30" t="s">
        <v>9</v>
      </c>
      <c r="M526" s="31" t="s">
        <v>10</v>
      </c>
      <c r="N526" s="32" t="s">
        <v>11</v>
      </c>
      <c r="O526" s="33" t="s">
        <v>12</v>
      </c>
      <c r="P526" s="34" t="s">
        <v>13</v>
      </c>
      <c r="Q526" s="35" t="s">
        <v>14</v>
      </c>
      <c r="R526" s="36" t="s">
        <v>15</v>
      </c>
      <c r="S526" s="36" t="s">
        <v>16</v>
      </c>
      <c r="T526" s="36" t="s">
        <v>17</v>
      </c>
      <c r="U526" s="37" t="s">
        <v>18</v>
      </c>
      <c r="V526" s="36" t="s">
        <v>19</v>
      </c>
      <c r="W526" s="38" t="s">
        <v>20</v>
      </c>
      <c r="X526" s="39" t="s">
        <v>21</v>
      </c>
      <c r="Y526" s="39" t="s">
        <v>22</v>
      </c>
      <c r="Z526" s="39" t="s">
        <v>23</v>
      </c>
      <c r="AA526" s="39" t="s">
        <v>24</v>
      </c>
      <c r="AB526" s="39" t="s">
        <v>25</v>
      </c>
      <c r="AC526" s="39" t="s">
        <v>26</v>
      </c>
      <c r="AD526" s="40" t="s">
        <v>27</v>
      </c>
      <c r="AE526" s="41" t="s">
        <v>28</v>
      </c>
      <c r="AF526" s="42" t="s">
        <v>29</v>
      </c>
      <c r="AG526" s="25"/>
      <c r="AH526" s="43" t="s">
        <v>30</v>
      </c>
      <c r="AI526" s="43" t="s">
        <v>31</v>
      </c>
      <c r="AJ526" s="91" t="s">
        <v>278</v>
      </c>
      <c r="AL526" s="45" t="s">
        <v>32</v>
      </c>
      <c r="AM526" s="46"/>
      <c r="AN526" s="46"/>
      <c r="AO526" s="46"/>
      <c r="AP526" s="46"/>
      <c r="AQ526" s="46"/>
    </row>
    <row r="527" spans="5:43" ht="19.4" customHeight="1">
      <c r="E527" s="49" t="s">
        <v>663</v>
      </c>
      <c r="H527" s="27"/>
      <c r="I527" s="27"/>
      <c r="J527" s="27"/>
      <c r="K527" s="27"/>
      <c r="L527" s="50"/>
      <c r="M527" s="51"/>
      <c r="N527" s="52"/>
      <c r="O527" s="53"/>
      <c r="P527" s="50"/>
      <c r="Q527" s="54"/>
      <c r="R527" s="55"/>
      <c r="S527" s="55"/>
      <c r="T527" s="55"/>
      <c r="U527" s="56"/>
      <c r="V527" s="55"/>
      <c r="W527" s="9"/>
      <c r="Y527" s="9"/>
      <c r="Z527" s="9"/>
      <c r="AA527" s="9"/>
      <c r="AC527" s="9"/>
      <c r="AD527" s="57"/>
      <c r="AE527" s="9"/>
      <c r="AF527" s="58"/>
      <c r="AG527" s="49" t="str">
        <f>E527</f>
        <v>B7 group - 16 pills, 1 taken every tridiem</v>
      </c>
      <c r="AH527" s="43"/>
      <c r="AI527" s="43"/>
      <c r="AJ527" s="44"/>
      <c r="AL527" s="45"/>
      <c r="AM527" s="46"/>
      <c r="AN527" s="46"/>
      <c r="AO527" s="46"/>
      <c r="AP527" s="46"/>
      <c r="AQ527" s="46"/>
    </row>
    <row r="528" spans="5:43" ht="13.4" customHeight="1">
      <c r="E528" s="92" t="s">
        <v>664</v>
      </c>
      <c r="H528" s="27"/>
      <c r="I528" s="27"/>
      <c r="J528" s="27"/>
      <c r="K528" s="27"/>
      <c r="L528" s="50"/>
      <c r="M528" s="51"/>
      <c r="N528" s="52"/>
      <c r="O528" s="53"/>
      <c r="P528" s="50"/>
      <c r="Q528" s="54"/>
      <c r="R528" s="55"/>
      <c r="S528" s="55"/>
      <c r="T528" s="55"/>
      <c r="U528" s="56"/>
      <c r="V528" s="55"/>
      <c r="W528" s="9"/>
      <c r="Y528" s="9"/>
      <c r="Z528" s="9"/>
      <c r="AA528" s="9"/>
      <c r="AC528" s="9"/>
      <c r="AD528" s="57"/>
      <c r="AE528" s="9"/>
      <c r="AF528" s="58"/>
      <c r="AG528" s="92" t="s">
        <v>664</v>
      </c>
      <c r="AH528" s="43"/>
      <c r="AI528" s="43"/>
      <c r="AJ528" s="76"/>
      <c r="AL528" s="45"/>
      <c r="AM528" s="46"/>
      <c r="AN528" s="46"/>
      <c r="AO528" s="46"/>
      <c r="AP528" s="46"/>
      <c r="AQ528" s="46"/>
    </row>
    <row r="529" spans="1:43" ht="14.9" customHeight="1">
      <c r="A529" s="1" t="s">
        <v>665</v>
      </c>
      <c r="C529" s="10">
        <f>AJ529</f>
        <v>131.89807085883879</v>
      </c>
      <c r="D529" t="str">
        <f>AK529</f>
        <v>µg</v>
      </c>
      <c r="E529" t="s">
        <v>666</v>
      </c>
      <c r="F529" t="s">
        <v>667</v>
      </c>
      <c r="G529" t="s">
        <v>668</v>
      </c>
      <c r="H529" s="7">
        <v>1</v>
      </c>
      <c r="I529" s="6">
        <v>1</v>
      </c>
      <c r="J529" s="6">
        <f>H529/I529</f>
        <v>1</v>
      </c>
      <c r="K529" s="59">
        <v>0.248</v>
      </c>
      <c r="L529" s="75">
        <v>0.062</v>
      </c>
      <c r="M529" s="61">
        <v>4</v>
      </c>
      <c r="N529" s="52">
        <f>M529*2.68</f>
        <v>10.720000000000001</v>
      </c>
      <c r="O529" s="62">
        <f>(L529*1000)/(N529+L529)</f>
        <v>5.7503246150992391</v>
      </c>
      <c r="P529" s="63">
        <v>0.36699999999999999</v>
      </c>
      <c r="Q529" s="61">
        <v>1</v>
      </c>
      <c r="R529" s="64">
        <f>Q529*P529</f>
        <v>0.36699999999999999</v>
      </c>
      <c r="S529" s="61">
        <v>0</v>
      </c>
      <c r="T529" s="65">
        <f>S529*2.68</f>
        <v>0</v>
      </c>
      <c r="U529" s="56">
        <f>1000*(R529)*O529/((R529)+T529)</f>
        <v>5750.3246150992391</v>
      </c>
      <c r="V529" s="66">
        <f>(R529+T529)/((S529*6.7)+(Q529))</f>
        <v>0.36699999999999999</v>
      </c>
      <c r="W529" s="67">
        <v>1</v>
      </c>
      <c r="X529" s="68">
        <v>8</v>
      </c>
      <c r="Y529" s="69">
        <f>(W529*8*V529)/X529</f>
        <v>0.36699999999999999</v>
      </c>
      <c r="Z529" s="70">
        <v>0</v>
      </c>
      <c r="AA529" s="71">
        <v>0</v>
      </c>
      <c r="AB529" s="68">
        <v>16</v>
      </c>
      <c r="AC529" s="68">
        <f>(Z529+(AA529/AB529))*2.7</f>
        <v>0</v>
      </c>
      <c r="AD529" s="73">
        <f>Y529*U529/(Y529+AC529)</f>
        <v>5750.3246150992391</v>
      </c>
      <c r="AE529" s="69">
        <f>(Y529+AC529)/(8*(W529/X529)+8*0.84375*(Z529+AA529/AB529))</f>
        <v>0.36699999999999999</v>
      </c>
      <c r="AF529" s="74">
        <f>AD529*AE529</f>
        <v>2110.3691337414207</v>
      </c>
      <c r="AG529" s="75" t="s">
        <v>666</v>
      </c>
      <c r="AH529" s="71">
        <v>16</v>
      </c>
      <c r="AI529" s="71">
        <v>16</v>
      </c>
      <c r="AJ529" s="2">
        <f>(AF529*(AH529/AI529)/16)*J529</f>
        <v>131.89807085883879</v>
      </c>
      <c r="AK529" t="s">
        <v>41</v>
      </c>
      <c r="AM529" s="77"/>
      <c r="AN529" s="77"/>
      <c r="AO529" s="77"/>
      <c r="AP529" s="77"/>
      <c r="AQ529" s="77"/>
    </row>
    <row r="530" spans="1:43" ht="14.9" customHeight="1">
      <c r="A530" s="1" t="s">
        <v>461</v>
      </c>
      <c r="B530" t="s">
        <v>665</v>
      </c>
      <c r="C530" s="10">
        <f>AJ530</f>
        <v>10.758748893035055</v>
      </c>
      <c r="D530" t="str">
        <f>AK530</f>
        <v>ng</v>
      </c>
      <c r="E530" t="s">
        <v>669</v>
      </c>
      <c r="F530" t="s">
        <v>463</v>
      </c>
      <c r="G530" s="1" t="s">
        <v>620</v>
      </c>
      <c r="H530">
        <v>1</v>
      </c>
      <c r="I530">
        <v>1</v>
      </c>
      <c r="J530" s="6">
        <f>H530/I530</f>
        <v>1</v>
      </c>
      <c r="K530" s="6"/>
      <c r="L530" s="60">
        <v>0.028000000000000001</v>
      </c>
      <c r="M530" s="78">
        <f>N530/2.68</f>
        <v>14.067164179104477</v>
      </c>
      <c r="N530" s="67">
        <v>37.700000000000003</v>
      </c>
      <c r="O530" s="62">
        <f>(L530*1000)/(N530+L530)</f>
        <v>0.7421543681085665</v>
      </c>
      <c r="P530" s="63">
        <v>0.49</v>
      </c>
      <c r="Q530" s="84">
        <f>R530/P530</f>
        <v>1.0040816326530613</v>
      </c>
      <c r="R530" s="75">
        <v>0.49199999999999999</v>
      </c>
      <c r="S530" s="84">
        <f>T530/2.68</f>
        <v>7.0149253731343286</v>
      </c>
      <c r="T530" s="71">
        <v>18.80</v>
      </c>
      <c r="U530" s="56">
        <f>1000*(R530)*O530/((R530)+T530)</f>
        <v>18.927013741935241</v>
      </c>
      <c r="V530" s="66">
        <f>(R530+T530)/((S530*6.7)+(Q530))</f>
        <v>0.40188249298529038</v>
      </c>
      <c r="W530" s="67">
        <v>0.50</v>
      </c>
      <c r="X530" s="68">
        <v>8</v>
      </c>
      <c r="Y530" s="69">
        <f>(W530*8*V530)/X530</f>
        <v>0.20094124649264519</v>
      </c>
      <c r="Z530" s="70">
        <v>1</v>
      </c>
      <c r="AA530" s="71">
        <v>9</v>
      </c>
      <c r="AB530" s="68">
        <v>16</v>
      </c>
      <c r="AC530" s="68">
        <f>(Z530+(AA530/AB530))*2.7</f>
        <v>4.21875</v>
      </c>
      <c r="AD530" s="73">
        <f>Y530*U530/(Y530+AC530)</f>
        <v>0.86051661113342004</v>
      </c>
      <c r="AE530" s="69">
        <f>(Y530+AC530)/(8*(W530/X530)+8*0.84375*(Z530+AA530/AB530))</f>
        <v>0.40008520477444026</v>
      </c>
      <c r="AF530" s="74">
        <f>AD530*AE530</f>
        <v>0.34427996457712173</v>
      </c>
      <c r="AG530" t="s">
        <v>669</v>
      </c>
      <c r="AH530" s="71">
        <v>8</v>
      </c>
      <c r="AI530" s="71">
        <v>16</v>
      </c>
      <c r="AJ530" s="2">
        <f>(AF530*(AH530/AI530)/16)*J530*1000</f>
        <v>10.758748893035055</v>
      </c>
      <c r="AK530" t="s">
        <v>176</v>
      </c>
      <c r="AL530" s="104"/>
      <c r="AM530" s="77"/>
      <c r="AN530" s="77"/>
      <c r="AO530" s="77"/>
      <c r="AP530" s="77"/>
      <c r="AQ530" s="77"/>
    </row>
    <row r="531" spans="1:37" ht="12.75">
      <c r="A531" s="1" t="s">
        <v>465</v>
      </c>
      <c r="B531" t="s">
        <v>665</v>
      </c>
      <c r="C531" s="94">
        <f>AJ531</f>
        <v>7.07754759238522</v>
      </c>
      <c r="D531" t="str">
        <f>AK531</f>
        <v>AU (1AU=1mg black pepper)</v>
      </c>
      <c r="E531" t="s">
        <v>466</v>
      </c>
      <c r="F531" t="s">
        <v>621</v>
      </c>
      <c r="G531" t="s">
        <v>622</v>
      </c>
      <c r="H531" s="6">
        <v>1</v>
      </c>
      <c r="I531" s="6">
        <v>1</v>
      </c>
      <c r="J531" s="6">
        <f>H531/I531</f>
        <v>1</v>
      </c>
      <c r="K531" s="59">
        <v>0.317</v>
      </c>
      <c r="L531" s="75">
        <v>2.12</v>
      </c>
      <c r="M531" s="61">
        <v>0.875</v>
      </c>
      <c r="N531" s="52">
        <f>M531*2.68</f>
        <v>2.3450000000000002</v>
      </c>
      <c r="O531" s="62">
        <f>(L531*1000)/(N531+L531)</f>
        <v>474.80403135498324</v>
      </c>
      <c r="P531" s="63">
        <v>0.47700000000000004</v>
      </c>
      <c r="Q531" s="61">
        <v>1</v>
      </c>
      <c r="R531" s="64">
        <f>Q531*P531</f>
        <v>0.47700000000000004</v>
      </c>
      <c r="S531" s="61">
        <v>0</v>
      </c>
      <c r="T531" s="65">
        <f>S531*2.68</f>
        <v>0</v>
      </c>
      <c r="U531" s="56">
        <f>1000*(R531)*O531/((R531)+T531)</f>
        <v>474804.03135498328</v>
      </c>
      <c r="V531" s="66">
        <f>(R531+T531)/((S531*6.7)+(Q531))</f>
        <v>0.47700000000000004</v>
      </c>
      <c r="W531" s="67">
        <v>1</v>
      </c>
      <c r="X531" s="68">
        <v>8</v>
      </c>
      <c r="Y531" s="69">
        <f>(W531*8*V531)/X531</f>
        <v>0.47700000000000004</v>
      </c>
      <c r="Z531" s="70">
        <v>0</v>
      </c>
      <c r="AA531" s="71">
        <v>0</v>
      </c>
      <c r="AB531" s="68">
        <v>16</v>
      </c>
      <c r="AC531" s="79">
        <f>(Z531+(AA531/AB531))*2.7</f>
        <v>0</v>
      </c>
      <c r="AD531" s="73">
        <f>Y531*U531/(Y531+AC531)</f>
        <v>474804.03135498328</v>
      </c>
      <c r="AE531" s="69">
        <f>(Y531+AC531)/(8*(W531/X531)+8*0.84375*(Z531+AA531/AB531))</f>
        <v>0.47700000000000004</v>
      </c>
      <c r="AF531" s="74">
        <f>AD531*AE531</f>
        <v>226481.52295632704</v>
      </c>
      <c r="AG531" t="s">
        <v>466</v>
      </c>
      <c r="AH531" s="71">
        <v>8</v>
      </c>
      <c r="AI531" s="71">
        <v>16</v>
      </c>
      <c r="AJ531" s="2">
        <f>(AF531*(AH531/AI531)/16)*J531*0.001</f>
        <v>7.07754759238522</v>
      </c>
      <c r="AK531" t="s">
        <v>469</v>
      </c>
    </row>
    <row r="532" spans="1:37" ht="12.75">
      <c r="A532" s="1" t="s">
        <v>578</v>
      </c>
      <c r="B532" t="s">
        <v>665</v>
      </c>
      <c r="C532" s="10">
        <f>AJ532</f>
        <v>14.2578125</v>
      </c>
      <c r="D532" t="str">
        <f>AK532</f>
        <v>AU (1AU=1mg carrot powder)</v>
      </c>
      <c r="E532" t="s">
        <v>579</v>
      </c>
      <c r="F532" t="s">
        <v>580</v>
      </c>
      <c r="G532" t="s">
        <v>581</v>
      </c>
      <c r="H532" s="6">
        <v>1</v>
      </c>
      <c r="I532" s="6">
        <v>1</v>
      </c>
      <c r="J532" s="6">
        <f>H532/I532</f>
        <v>1</v>
      </c>
      <c r="K532" s="59">
        <v>0.36499999999999999</v>
      </c>
      <c r="L532" s="75">
        <v>1</v>
      </c>
      <c r="M532" s="61">
        <v>0</v>
      </c>
      <c r="N532" s="52">
        <f>M532*2.68</f>
        <v>0</v>
      </c>
      <c r="O532" s="62">
        <f>(L532*1000)/(N532+L532)</f>
        <v>1000</v>
      </c>
      <c r="P532" s="63">
        <v>0.36499999999999999</v>
      </c>
      <c r="Q532" s="61">
        <v>1</v>
      </c>
      <c r="R532" s="64">
        <f>Q532*P532</f>
        <v>0.36499999999999999</v>
      </c>
      <c r="S532" s="61">
        <v>0</v>
      </c>
      <c r="T532" s="65">
        <f>S532*2.68</f>
        <v>0</v>
      </c>
      <c r="U532" s="56">
        <f>1000*(R532)*O532/((R532)+T532)</f>
        <v>1000000</v>
      </c>
      <c r="V532" s="66">
        <f>(R532+T532)/((S532*6.7)+(Q532))</f>
        <v>0.36499999999999999</v>
      </c>
      <c r="W532" s="67">
        <v>1</v>
      </c>
      <c r="X532" s="68">
        <v>8</v>
      </c>
      <c r="Y532" s="69">
        <f>(W532*8*V532)/X532</f>
        <v>0.36499999999999999</v>
      </c>
      <c r="Z532" s="70">
        <v>0</v>
      </c>
      <c r="AA532" s="71">
        <v>0</v>
      </c>
      <c r="AB532" s="68">
        <v>16</v>
      </c>
      <c r="AC532" s="79">
        <f>(Z532+(AA532/AB532))*2.7</f>
        <v>0</v>
      </c>
      <c r="AD532" s="73">
        <f>Y532*U532/(Y532+AC532)</f>
        <v>1000000</v>
      </c>
      <c r="AE532" s="69">
        <f>(Y532+AC532)/(8*(W532/X532)+8*0.84375*(Z532+AA532/AB532))</f>
        <v>0.36499999999999999</v>
      </c>
      <c r="AF532" s="74">
        <f>AD532*AE532</f>
        <v>365000</v>
      </c>
      <c r="AG532" t="s">
        <v>579</v>
      </c>
      <c r="AH532" s="71">
        <v>10</v>
      </c>
      <c r="AI532" s="71">
        <v>16</v>
      </c>
      <c r="AJ532" s="2">
        <f>(AF532*(AH532/AI532)/16)*J532*0.001</f>
        <v>14.2578125</v>
      </c>
      <c r="AK532" t="s">
        <v>670</v>
      </c>
    </row>
    <row r="533" spans="1:43" ht="15.65" customHeight="1">
      <c r="A533" s="1" t="s">
        <v>479</v>
      </c>
      <c r="B533" t="s">
        <v>665</v>
      </c>
      <c r="C533" s="8">
        <f>AJ533</f>
        <v>0.44907785805064948</v>
      </c>
      <c r="D533" t="str">
        <f>AK533</f>
        <v>µg</v>
      </c>
      <c r="E533" t="s">
        <v>480</v>
      </c>
      <c r="F533" t="s">
        <v>481</v>
      </c>
      <c r="G533" t="s">
        <v>482</v>
      </c>
      <c r="H533" s="7">
        <v>232</v>
      </c>
      <c r="I533" s="6">
        <v>481</v>
      </c>
      <c r="J533" s="6">
        <f>H533/I533</f>
        <v>0.48232848232848236</v>
      </c>
      <c r="K533" s="59"/>
      <c r="L533" s="60">
        <v>0.29699999999999999</v>
      </c>
      <c r="M533" s="61">
        <v>8</v>
      </c>
      <c r="N533" s="52">
        <f>M533*2.68</f>
        <v>21.440000000000001</v>
      </c>
      <c r="O533" s="62">
        <f>(L533*1000)/(N533+L533)</f>
        <v>13.663339007222707</v>
      </c>
      <c r="P533" s="63">
        <v>0.41200000000000003</v>
      </c>
      <c r="Q533" s="61">
        <v>1</v>
      </c>
      <c r="R533" s="64">
        <f>Q533*P533</f>
        <v>0.41200000000000003</v>
      </c>
      <c r="S533" s="61">
        <v>6</v>
      </c>
      <c r="T533" s="65">
        <f>S533*2.68</f>
        <v>16.080000000000002</v>
      </c>
      <c r="U533" s="56">
        <f>1000*(R533)*O533/((R533)+T533)</f>
        <v>341.3349303283868</v>
      </c>
      <c r="V533" s="66">
        <f>(R533+T533)/((S533*6.7)+(Q533))</f>
        <v>0.40029126213592231</v>
      </c>
      <c r="W533" s="67">
        <v>2</v>
      </c>
      <c r="X533" s="68">
        <v>8</v>
      </c>
      <c r="Y533" s="69">
        <f>(W533*8*V533)/X533</f>
        <v>0.80058252427184462</v>
      </c>
      <c r="Z533" s="70">
        <v>1</v>
      </c>
      <c r="AA533" s="71">
        <v>1</v>
      </c>
      <c r="AB533" s="68">
        <v>16</v>
      </c>
      <c r="AC533" s="68">
        <f>(Z533+(AA533/AB533))*2.7</f>
        <v>2.8687500000000004</v>
      </c>
      <c r="AD533" s="73">
        <f>Y533*U533/(Y533+AC533)</f>
        <v>74.473157811905352</v>
      </c>
      <c r="AE533" s="69">
        <f>(Y533+AC533)/(8*(W533/X533)+8*0.84375*(Z533+AA533/AB533))</f>
        <v>0.40006351201601037</v>
      </c>
      <c r="AF533" s="74">
        <f>AD533*AE533</f>
        <v>29.793993065153433</v>
      </c>
      <c r="AG533" s="75" t="s">
        <v>480</v>
      </c>
      <c r="AH533" s="71">
        <v>8</v>
      </c>
      <c r="AI533" s="71">
        <v>16</v>
      </c>
      <c r="AJ533" s="2">
        <f>(AF533*(AH533/AI533)/16)*J533</f>
        <v>0.44907785805064948</v>
      </c>
      <c r="AK533" t="s">
        <v>41</v>
      </c>
      <c r="AM533" s="77"/>
      <c r="AN533" s="77"/>
      <c r="AO533" s="77"/>
      <c r="AP533" s="77"/>
      <c r="AQ533" s="77"/>
    </row>
    <row r="534" spans="1:43" ht="14.9" customHeight="1">
      <c r="A534" s="1" t="s">
        <v>632</v>
      </c>
      <c r="B534" t="s">
        <v>665</v>
      </c>
      <c r="C534" s="8">
        <f>AJ534</f>
        <v>0.16748022560013556</v>
      </c>
      <c r="D534" t="str">
        <f>AK534</f>
        <v>µg</v>
      </c>
      <c r="E534" t="s">
        <v>633</v>
      </c>
      <c r="F534" t="s">
        <v>634</v>
      </c>
      <c r="G534" t="s">
        <v>635</v>
      </c>
      <c r="H534" s="7">
        <v>1</v>
      </c>
      <c r="I534" s="6">
        <v>1</v>
      </c>
      <c r="J534" s="6">
        <f>H534/I534</f>
        <v>1</v>
      </c>
      <c r="K534" s="59">
        <v>0.50</v>
      </c>
      <c r="L534" s="75">
        <v>0.047</v>
      </c>
      <c r="M534" s="78">
        <f>N534/2.68</f>
        <v>10.190298507462686</v>
      </c>
      <c r="N534" s="67">
        <v>27.31</v>
      </c>
      <c r="O534" s="62">
        <f>(L534*1000)/(N534+L534)</f>
        <v>1.7180246372043719</v>
      </c>
      <c r="P534" s="63">
        <v>0.48299999999999998</v>
      </c>
      <c r="Q534" s="61">
        <v>8</v>
      </c>
      <c r="R534" s="64">
        <f>Q534*P534</f>
        <v>3.8639999999999999</v>
      </c>
      <c r="S534" s="61">
        <v>4</v>
      </c>
      <c r="T534" s="65">
        <f>S534*2.68</f>
        <v>10.720000000000001</v>
      </c>
      <c r="U534" s="56">
        <f>1000*(R534)*O534/((R534)+T534)</f>
        <v>455.18699932512982</v>
      </c>
      <c r="V534" s="66">
        <f>(R534+T534)/((S534*6.7)+(Q534))</f>
        <v>0.41908045977011499</v>
      </c>
      <c r="W534" s="67">
        <v>0.50</v>
      </c>
      <c r="X534" s="68">
        <v>8</v>
      </c>
      <c r="Y534" s="69">
        <f>(W534*8*V534)/X534</f>
        <v>0.20954022988505749</v>
      </c>
      <c r="Z534" s="70">
        <v>2</v>
      </c>
      <c r="AA534" s="71">
        <v>9</v>
      </c>
      <c r="AB534" s="68">
        <v>16</v>
      </c>
      <c r="AC534" s="68">
        <f>(Z534+(AA534/AB534))*2.7</f>
        <v>6.9187500000000002</v>
      </c>
      <c r="AD534" s="73">
        <f>Y534*U534/(Y534+AC534)</f>
        <v>13.380486119855309</v>
      </c>
      <c r="AE534" s="69">
        <f>(Y534+AC534)/(8*(W534/X534)+8*0.84375*(Z534+AA534/AB534))</f>
        <v>0.40053606208309356</v>
      </c>
      <c r="AF534" s="74">
        <f>AD534*AE534</f>
        <v>5.359367219204338</v>
      </c>
      <c r="AG534" s="75" t="s">
        <v>633</v>
      </c>
      <c r="AH534" s="71">
        <v>8</v>
      </c>
      <c r="AI534" s="71">
        <v>16</v>
      </c>
      <c r="AJ534" s="2">
        <f>(AF534*(AH534/AI534)/16)*J534</f>
        <v>0.16748022560013556</v>
      </c>
      <c r="AK534" t="s">
        <v>41</v>
      </c>
      <c r="AM534" s="77"/>
      <c r="AN534" s="77"/>
      <c r="AO534" s="77"/>
      <c r="AP534" s="77"/>
      <c r="AQ534" s="77"/>
    </row>
    <row r="535" spans="1:44" ht="14.9" customHeight="1">
      <c r="A535" s="1" t="s">
        <v>156</v>
      </c>
      <c r="B535" t="s">
        <v>665</v>
      </c>
      <c r="C535" s="10">
        <f>AJ535</f>
        <v>44.197485269953397</v>
      </c>
      <c r="D535" t="str">
        <f>AK535</f>
        <v>ng</v>
      </c>
      <c r="E535" t="s">
        <v>157</v>
      </c>
      <c r="F535" t="s">
        <v>158</v>
      </c>
      <c r="G535" t="s">
        <v>159</v>
      </c>
      <c r="H535" s="6">
        <v>140</v>
      </c>
      <c r="I535" s="6">
        <v>172</v>
      </c>
      <c r="J535" s="6">
        <f>H535/I535</f>
        <v>0.81395348837209303</v>
      </c>
      <c r="K535" s="6"/>
      <c r="L535" s="75">
        <v>0.090999999999999998</v>
      </c>
      <c r="M535" s="78">
        <f>N535/2.68</f>
        <v>4.6667910447761187</v>
      </c>
      <c r="N535" s="67">
        <v>12.507</v>
      </c>
      <c r="O535" s="62">
        <f>(L535*1000)/(N535+L535)</f>
        <v>7.2233687886966189</v>
      </c>
      <c r="P535" s="63">
        <v>0.39600000000000002</v>
      </c>
      <c r="Q535" s="61">
        <v>0.47850000000000004</v>
      </c>
      <c r="R535" s="64">
        <f>Q535*P535</f>
        <v>0.18948600000000002</v>
      </c>
      <c r="S535" s="61">
        <v>5.25</v>
      </c>
      <c r="T535" s="65">
        <f>S535*2.68</f>
        <v>14.07</v>
      </c>
      <c r="U535" s="56">
        <f>1000*(R535)*O535/((R535)+T535)</f>
        <v>95.987138547277766</v>
      </c>
      <c r="V535" s="66">
        <f>(R535+T535)/((S535*6.7)+(Q535))</f>
        <v>0.3999463166309058</v>
      </c>
      <c r="W535" s="67">
        <v>0.50</v>
      </c>
      <c r="X535" s="68">
        <v>8</v>
      </c>
      <c r="Y535" s="69">
        <f>(W535*8*V535)/X535</f>
        <v>0.1999731583154529</v>
      </c>
      <c r="Z535" s="70">
        <v>1</v>
      </c>
      <c r="AA535" s="71">
        <v>9</v>
      </c>
      <c r="AB535" s="68">
        <v>16</v>
      </c>
      <c r="AC535" s="79">
        <f>(Z535+(AA535/AB535))*2.7</f>
        <v>4.21875</v>
      </c>
      <c r="AD535" s="73">
        <f>Y535*U535/(Y535+AC535)</f>
        <v>4.3439814093897047</v>
      </c>
      <c r="AE535" s="69">
        <f>(Y535+AC535)/(8*(W535/X535)+8*0.84375*(Z535+AA535/AB535))</f>
        <v>0.39999757020111593</v>
      </c>
      <c r="AF535" s="74">
        <f>(3.2/8)*AD535</f>
        <v>1.737592563755882</v>
      </c>
      <c r="AG535" s="75" t="s">
        <v>157</v>
      </c>
      <c r="AH535" s="71">
        <v>8</v>
      </c>
      <c r="AI535" s="71">
        <v>16</v>
      </c>
      <c r="AJ535" s="2">
        <f>(AF535*(AH535/AI535)/16)*J535*1000</f>
        <v>44.197485269953397</v>
      </c>
      <c r="AK535" t="s">
        <v>176</v>
      </c>
      <c r="AM535" s="77"/>
      <c r="AN535" s="12"/>
      <c r="AP535" s="12"/>
      <c r="AR535" s="2"/>
    </row>
    <row r="536" spans="1:43" ht="14.9" customHeight="1">
      <c r="A536" s="1" t="s">
        <v>147</v>
      </c>
      <c r="B536" t="s">
        <v>665</v>
      </c>
      <c r="C536" s="8">
        <f>AJ536</f>
        <v>0.34578441891695594</v>
      </c>
      <c r="D536" t="str">
        <f>AK536</f>
        <v>µg</v>
      </c>
      <c r="E536" t="s">
        <v>148</v>
      </c>
      <c r="F536" t="s">
        <v>149</v>
      </c>
      <c r="G536" t="s">
        <v>150</v>
      </c>
      <c r="H536" s="6">
        <v>178</v>
      </c>
      <c r="I536" s="6">
        <v>226</v>
      </c>
      <c r="J536" s="6">
        <f>H536/I536</f>
        <v>0.78761061946902655</v>
      </c>
      <c r="K536" s="59"/>
      <c r="L536" s="75">
        <v>0.09</v>
      </c>
      <c r="M536" s="61">
        <v>3</v>
      </c>
      <c r="N536" s="52">
        <f>M536*2.68</f>
        <v>8.0400000000000009</v>
      </c>
      <c r="O536" s="62">
        <f>(L536*1000)/(N536+L536)</f>
        <v>11.07011070110701</v>
      </c>
      <c r="P536" s="63">
        <v>0.39800000000000002</v>
      </c>
      <c r="Q536" s="61">
        <v>0.25</v>
      </c>
      <c r="R536" s="64">
        <f>Q536*P536</f>
        <v>0.099500000000000005</v>
      </c>
      <c r="S536" s="61">
        <v>4</v>
      </c>
      <c r="T536" s="65">
        <f>S536*2.68</f>
        <v>10.720000000000001</v>
      </c>
      <c r="U536" s="56">
        <f>1000*(R536)*O536/((R536)+T536)</f>
        <v>101.80470583300036</v>
      </c>
      <c r="V536" s="66">
        <f>(R536+T536)/((S536*6.7)+(Q536))</f>
        <v>0.39998151571164514</v>
      </c>
      <c r="W536" s="67">
        <v>2</v>
      </c>
      <c r="X536" s="68">
        <v>8</v>
      </c>
      <c r="Y536" s="69">
        <f>(W536*8*V536)/X536</f>
        <v>0.79996303142329028</v>
      </c>
      <c r="Z536" s="70">
        <v>0</v>
      </c>
      <c r="AA536" s="71">
        <v>9</v>
      </c>
      <c r="AB536" s="68">
        <v>16</v>
      </c>
      <c r="AC536" s="79">
        <f>(Z536+(AA536/AB536))*2.7</f>
        <v>1.51875</v>
      </c>
      <c r="AD536" s="73">
        <f>Y536*U536/(Y536+AC536)</f>
        <v>35.122932414509762</v>
      </c>
      <c r="AE536" s="69">
        <f>(Y536+AC536)/(8*(W536/X536)+8*0.84375*(Z536+AA536/AB536))</f>
        <v>0.3999936226714032</v>
      </c>
      <c r="AF536" s="74">
        <f>AD536*AE536</f>
        <v>14.048948975322615</v>
      </c>
      <c r="AG536" s="75" t="s">
        <v>148</v>
      </c>
      <c r="AH536" s="71">
        <v>8</v>
      </c>
      <c r="AI536" s="71">
        <v>16</v>
      </c>
      <c r="AJ536" s="2">
        <f>(AF536*(AH536/AI536)/16)*J536</f>
        <v>0.34578441891695594</v>
      </c>
      <c r="AK536" t="s">
        <v>41</v>
      </c>
      <c r="AM536" s="77"/>
      <c r="AN536" s="77"/>
      <c r="AO536" s="77"/>
      <c r="AP536" s="77"/>
      <c r="AQ536" s="77"/>
    </row>
    <row r="537" spans="5:43" ht="13.4" customHeight="1">
      <c r="E537" s="92" t="s">
        <v>671</v>
      </c>
      <c r="H537" s="27"/>
      <c r="I537" s="27"/>
      <c r="J537" s="27"/>
      <c r="K537" s="27"/>
      <c r="L537" s="50"/>
      <c r="M537" s="51"/>
      <c r="N537" s="52"/>
      <c r="O537" s="53"/>
      <c r="P537" s="50"/>
      <c r="Q537" s="54"/>
      <c r="R537" s="55"/>
      <c r="S537" s="55"/>
      <c r="T537" s="55"/>
      <c r="U537" s="56"/>
      <c r="V537" s="55"/>
      <c r="W537" s="9"/>
      <c r="Y537" s="9"/>
      <c r="Z537" s="9"/>
      <c r="AA537" s="9"/>
      <c r="AC537" s="9"/>
      <c r="AD537" s="57"/>
      <c r="AE537" s="9"/>
      <c r="AF537" s="58"/>
      <c r="AG537" s="92" t="s">
        <v>672</v>
      </c>
      <c r="AH537" s="43"/>
      <c r="AI537" s="43"/>
      <c r="AJ537" s="76"/>
      <c r="AL537" s="45"/>
      <c r="AM537" s="46"/>
      <c r="AN537" s="46"/>
      <c r="AO537" s="46"/>
      <c r="AP537" s="46"/>
      <c r="AQ537" s="46"/>
    </row>
    <row r="538" spans="1:43" ht="14.9" customHeight="1">
      <c r="A538" s="1" t="s">
        <v>584</v>
      </c>
      <c r="C538" s="94">
        <f>AJ538</f>
        <v>4.6362732677855387</v>
      </c>
      <c r="D538" t="str">
        <f>AK538</f>
        <v>µg</v>
      </c>
      <c r="E538" t="s">
        <v>584</v>
      </c>
      <c r="F538" t="s">
        <v>585</v>
      </c>
      <c r="G538" t="s">
        <v>586</v>
      </c>
      <c r="H538" s="7">
        <v>1</v>
      </c>
      <c r="I538" s="6">
        <v>1.84</v>
      </c>
      <c r="J538" s="6">
        <f>H538/I538</f>
        <v>0.5434782608695653</v>
      </c>
      <c r="K538" s="59">
        <v>0.36399999999999999</v>
      </c>
      <c r="L538" s="60">
        <v>0.184</v>
      </c>
      <c r="M538" s="78">
        <f>N538/2.68</f>
        <v>2.0223880597014925</v>
      </c>
      <c r="N538" s="67">
        <v>5.42</v>
      </c>
      <c r="O538" s="62">
        <f>(L538*1000)/(N538+L538)</f>
        <v>32.833690221270523</v>
      </c>
      <c r="P538" s="63">
        <v>0.39700000000000002</v>
      </c>
      <c r="Q538" s="61">
        <v>1</v>
      </c>
      <c r="R538" s="64">
        <f>Q538*P538</f>
        <v>0.39700000000000002</v>
      </c>
      <c r="S538" s="61">
        <v>0</v>
      </c>
      <c r="T538" s="65">
        <f>S538*2.68</f>
        <v>0</v>
      </c>
      <c r="U538" s="56">
        <f>1000*(R538)*O538/((R538)+T538)</f>
        <v>32833.690221270517</v>
      </c>
      <c r="V538" s="66">
        <f>(R538+T538)/((S538*6.7)+(Q538))</f>
        <v>0.39700000000000002</v>
      </c>
      <c r="W538" s="67">
        <v>0.50</v>
      </c>
      <c r="X538" s="68">
        <v>8</v>
      </c>
      <c r="Y538" s="69">
        <f>(W538*8*V538)/X538</f>
        <v>0.19850000000000001</v>
      </c>
      <c r="Z538" s="70">
        <v>7</v>
      </c>
      <c r="AA538" s="71">
        <v>0</v>
      </c>
      <c r="AB538" s="68">
        <v>16</v>
      </c>
      <c r="AC538" s="68">
        <f>(Z538+(AA538/AB538))*2.7</f>
        <v>18.900000000000002</v>
      </c>
      <c r="AD538" s="73">
        <f>Y538*U538/(Y538+AC538)</f>
        <v>341.25651275870865</v>
      </c>
      <c r="AE538" s="69">
        <f>(Y538+AC538)/(8*(W538/X538)+8*0.84375*(Z538+AA538/AB538))</f>
        <v>0.39996858638743454</v>
      </c>
      <c r="AF538" s="74">
        <f>AD538*AE538</f>
        <v>136.49188500360623</v>
      </c>
      <c r="AG538" s="75" t="s">
        <v>584</v>
      </c>
      <c r="AH538" s="71">
        <v>16</v>
      </c>
      <c r="AI538" s="71">
        <v>16</v>
      </c>
      <c r="AJ538" s="2">
        <f>(AF538*(AH538/AI538)/16)*J538</f>
        <v>4.6362732677855387</v>
      </c>
      <c r="AK538" t="s">
        <v>41</v>
      </c>
      <c r="AM538" s="77"/>
      <c r="AN538" s="77"/>
      <c r="AO538" s="77"/>
      <c r="AP538" s="77"/>
      <c r="AQ538" s="77"/>
    </row>
    <row r="539" spans="1:43" ht="14.9" customHeight="1">
      <c r="A539" s="1" t="s">
        <v>569</v>
      </c>
      <c r="B539" t="s">
        <v>673</v>
      </c>
      <c r="C539" s="8">
        <f>AJ539</f>
        <v>0.38674126583389207</v>
      </c>
      <c r="D539" t="str">
        <f>AK539</f>
        <v>µg</v>
      </c>
      <c r="E539" t="s">
        <v>674</v>
      </c>
      <c r="F539" t="s">
        <v>571</v>
      </c>
      <c r="G539" t="s">
        <v>572</v>
      </c>
      <c r="H539" s="7">
        <v>1</v>
      </c>
      <c r="I539" s="6">
        <v>1</v>
      </c>
      <c r="J539" s="6">
        <f>H539/I539</f>
        <v>1</v>
      </c>
      <c r="K539" s="59">
        <v>0.50</v>
      </c>
      <c r="L539" s="88">
        <v>0.0012900000000000001</v>
      </c>
      <c r="M539" s="61">
        <v>5</v>
      </c>
      <c r="N539" s="52">
        <f>M539*2.68</f>
        <v>13.4</v>
      </c>
      <c r="O539" s="62">
        <f>(L539*1000)/(N539+L539)</f>
        <v>0.096259389954250679</v>
      </c>
      <c r="P539" s="63">
        <v>0.45400000000000001</v>
      </c>
      <c r="Q539" s="61">
        <v>1</v>
      </c>
      <c r="R539" s="64">
        <f>Q539*P539</f>
        <v>0.45400000000000001</v>
      </c>
      <c r="S539" s="61">
        <v>0</v>
      </c>
      <c r="T539" s="65">
        <f>S539*2.68</f>
        <v>0</v>
      </c>
      <c r="U539" s="56">
        <f>1000*(R539)*O539/((R539)+T539)</f>
        <v>96.259389954250679</v>
      </c>
      <c r="V539" s="66">
        <f>(R539+T539)/((S539*6.7)+(Q539))</f>
        <v>0.45400000000000001</v>
      </c>
      <c r="W539" s="67">
        <v>2</v>
      </c>
      <c r="X539" s="68">
        <v>8</v>
      </c>
      <c r="Y539" s="69">
        <f>(W539*8*V539)/X539</f>
        <v>0.90800000000000003</v>
      </c>
      <c r="Z539" s="70">
        <v>0</v>
      </c>
      <c r="AA539" s="71">
        <v>12</v>
      </c>
      <c r="AB539" s="68">
        <v>16</v>
      </c>
      <c r="AC539" s="68">
        <f>(Z539+(AA539/AB539))*2.7</f>
        <v>2.0250000000000004</v>
      </c>
      <c r="AD539" s="73">
        <f>Y539*U539/(Y539+AC539)</f>
        <v>29.800042986177843</v>
      </c>
      <c r="AE539" s="69">
        <f>(Y539+AC539)/(8*(W539/X539)+8*0.84375*(Z539+AA539/AB539))</f>
        <v>0.41529203539823006</v>
      </c>
      <c r="AF539" s="74">
        <f>AD539*AE539</f>
        <v>12.375720506684546</v>
      </c>
      <c r="AG539" s="75" t="s">
        <v>570</v>
      </c>
      <c r="AH539" s="71">
        <v>8</v>
      </c>
      <c r="AI539" s="71">
        <v>16</v>
      </c>
      <c r="AJ539" s="2">
        <f>(AF539*(AH539/AI539)/16)*J539</f>
        <v>0.38674126583389207</v>
      </c>
      <c r="AK539" t="s">
        <v>41</v>
      </c>
      <c r="AM539" t="s">
        <v>675</v>
      </c>
      <c r="AN539" s="77"/>
      <c r="AO539" s="77"/>
      <c r="AP539" s="77"/>
      <c r="AQ539" s="77"/>
    </row>
    <row r="540" spans="1:44" ht="14.9" customHeight="1">
      <c r="A540" s="1" t="s">
        <v>490</v>
      </c>
      <c r="B540" t="s">
        <v>665</v>
      </c>
      <c r="C540" s="10">
        <f>AJ540</f>
        <v>10.401783659762371</v>
      </c>
      <c r="D540" t="str">
        <f>AK540</f>
        <v>ng</v>
      </c>
      <c r="E540" t="s">
        <v>491</v>
      </c>
      <c r="F540" t="s">
        <v>492</v>
      </c>
      <c r="G540" t="s">
        <v>493</v>
      </c>
      <c r="H540" s="81">
        <v>1</v>
      </c>
      <c r="I540" s="6">
        <v>1</v>
      </c>
      <c r="J540" s="6">
        <f>H540/I540</f>
        <v>1</v>
      </c>
      <c r="K540" s="6"/>
      <c r="L540" s="88">
        <v>0.018664</v>
      </c>
      <c r="M540" s="101">
        <f>N540/2.68</f>
        <v>193.46977611940298</v>
      </c>
      <c r="N540" s="67">
        <v>518.49900000000002</v>
      </c>
      <c r="O540" s="62">
        <f>(L540*1000)/(N540+L540)</f>
        <v>0.03599491646247948</v>
      </c>
      <c r="P540" s="63">
        <v>0.55900000000000005</v>
      </c>
      <c r="Q540" s="61">
        <v>1</v>
      </c>
      <c r="R540" s="64">
        <f>Q540*P540</f>
        <v>0.55900000000000005</v>
      </c>
      <c r="S540" s="61">
        <v>4</v>
      </c>
      <c r="T540" s="65">
        <f>S540*2.68</f>
        <v>10.720000000000001</v>
      </c>
      <c r="U540" s="56">
        <f>1000*(R540)*O540/((R540)+T540)</f>
        <v>1.7839487811442532</v>
      </c>
      <c r="V540" s="66">
        <f>(R540+T540)/((S540*6.7)+(Q540))</f>
        <v>0.40571942446043163</v>
      </c>
      <c r="W540" s="67">
        <v>4</v>
      </c>
      <c r="X540" s="68">
        <v>8</v>
      </c>
      <c r="Y540" s="69">
        <f>(W540*8*V540)/X540</f>
        <v>1.6228776978417265</v>
      </c>
      <c r="Z540" s="70">
        <v>0</v>
      </c>
      <c r="AA540" s="71">
        <v>11</v>
      </c>
      <c r="AB540" s="68">
        <v>16</v>
      </c>
      <c r="AC540" s="68">
        <f>(Z540+(AA540/AB540))*2.7</f>
        <v>1.8562500000000002</v>
      </c>
      <c r="AD540" s="73">
        <f>Y540*U540/(Y540+AC540)</f>
        <v>0.83214269278098962</v>
      </c>
      <c r="AE540" s="69">
        <f>(Y540+AC540)/(8*(W540/X540)+8*0.84375*(Z540+AA540/AB540))</f>
        <v>0.40264769016613111</v>
      </c>
      <c r="AF540" s="74">
        <f>(3.2/8)*AD540</f>
        <v>0.33285707711239587</v>
      </c>
      <c r="AG540" s="75" t="s">
        <v>491</v>
      </c>
      <c r="AH540">
        <v>8</v>
      </c>
      <c r="AI540">
        <v>16</v>
      </c>
      <c r="AJ540" s="2">
        <f>(AF540*(AH540/AI540)/16)*1000</f>
        <v>10.401783659762371</v>
      </c>
      <c r="AK540" t="s">
        <v>176</v>
      </c>
      <c r="AL540" s="100"/>
      <c r="AM540" s="77"/>
      <c r="AN540" s="12"/>
      <c r="AP540" s="2"/>
      <c r="AR540" s="12"/>
    </row>
    <row r="541" spans="1:42" ht="12.75">
      <c r="A541" s="1" t="s">
        <v>73</v>
      </c>
      <c r="B541" t="s">
        <v>665</v>
      </c>
      <c r="C541" s="10">
        <f>AJ541</f>
        <v>81.478894754233949</v>
      </c>
      <c r="D541" t="str">
        <f>AK541</f>
        <v>µg</v>
      </c>
      <c r="E541" t="s">
        <v>74</v>
      </c>
      <c r="F541" t="s">
        <v>75</v>
      </c>
      <c r="G541" t="s">
        <v>457</v>
      </c>
      <c r="H541" s="6">
        <v>118.70</v>
      </c>
      <c r="I541" s="6">
        <v>150.69999999999999</v>
      </c>
      <c r="J541" s="6">
        <f>H541/I541</f>
        <v>0.78765759787657608</v>
      </c>
      <c r="K541" s="59">
        <v>0.37</v>
      </c>
      <c r="L541" s="60">
        <v>0.18099999999999999</v>
      </c>
      <c r="M541" s="61">
        <v>2.44</v>
      </c>
      <c r="N541" s="52">
        <f>M541*2.68</f>
        <v>6.5392000000000001</v>
      </c>
      <c r="O541" s="62">
        <f>(L541*1000)/(N541+L541)</f>
        <v>26.93372221064849</v>
      </c>
      <c r="P541" s="63">
        <v>0.434</v>
      </c>
      <c r="Q541" s="61">
        <v>1</v>
      </c>
      <c r="R541" s="64">
        <f>Q541*P541</f>
        <v>0.434</v>
      </c>
      <c r="S541" s="61">
        <v>0</v>
      </c>
      <c r="T541" s="65">
        <f>S541*2.68</f>
        <v>0</v>
      </c>
      <c r="U541" s="56">
        <f>1000*(R541)*O541/((R541)+T541)</f>
        <v>26933.722210648491</v>
      </c>
      <c r="V541" s="66">
        <f>(R541+T541)/((S541*6.7)+(Q541))</f>
        <v>0.434</v>
      </c>
      <c r="W541" s="67">
        <v>2</v>
      </c>
      <c r="X541" s="68">
        <v>8</v>
      </c>
      <c r="Y541" s="69">
        <f>(W541*8*V541)/X541</f>
        <v>0.86799999999999999</v>
      </c>
      <c r="Z541" s="70">
        <v>0</v>
      </c>
      <c r="AA541" s="71">
        <v>12</v>
      </c>
      <c r="AB541" s="68">
        <v>16</v>
      </c>
      <c r="AC541" s="72">
        <f>(Z541+(AA541/AB541))*2.7</f>
        <v>2.0250000000000004</v>
      </c>
      <c r="AD541" s="73">
        <f>Y541*U541/(Y541+AC541)</f>
        <v>8081.0476594686788</v>
      </c>
      <c r="AE541" s="69">
        <f>(Y541+AC541)/(8*(W541/X541)+8*0.84375*(Z541+AA541/AB541))</f>
        <v>0.40962831858407078</v>
      </c>
      <c r="AF541" s="74">
        <f>AD541*AE541</f>
        <v>3310.2259651458953</v>
      </c>
      <c r="AG541" t="s">
        <v>74</v>
      </c>
      <c r="AH541" s="71">
        <v>8</v>
      </c>
      <c r="AI541" s="71">
        <v>16</v>
      </c>
      <c r="AJ541" s="2">
        <f>(AF541*(AH541/AI541)/16)*J541</f>
        <v>81.478894754233949</v>
      </c>
      <c r="AK541" t="s">
        <v>41</v>
      </c>
      <c r="AN541" s="11"/>
      <c r="AP541" s="2"/>
    </row>
    <row r="542" spans="1:37" ht="12.75">
      <c r="A542" s="1" t="s">
        <v>474</v>
      </c>
      <c r="B542" t="s">
        <v>665</v>
      </c>
      <c r="C542" s="10">
        <f>AJ542</f>
        <v>13.623661911219701</v>
      </c>
      <c r="D542" t="str">
        <f>AK542</f>
        <v>mAU (1 AU=1 pill)</v>
      </c>
      <c r="E542" t="s">
        <v>475</v>
      </c>
      <c r="F542" t="s">
        <v>476</v>
      </c>
      <c r="G542" t="s">
        <v>477</v>
      </c>
      <c r="H542" s="6">
        <v>1</v>
      </c>
      <c r="I542" s="6">
        <v>1</v>
      </c>
      <c r="J542" s="6">
        <f>H542/I542</f>
        <v>1</v>
      </c>
      <c r="K542" s="59"/>
      <c r="L542" s="75">
        <v>0.0060000000000000001</v>
      </c>
      <c r="M542" s="61">
        <v>1</v>
      </c>
      <c r="N542" s="52">
        <f>M542*2.68</f>
        <v>2.6800000000000002</v>
      </c>
      <c r="O542" s="62">
        <f>(L542*1000)/(N542+L542)</f>
        <v>2.2338049143708116</v>
      </c>
      <c r="P542" s="63">
        <v>0.40100000000000002</v>
      </c>
      <c r="Q542" s="61">
        <v>1</v>
      </c>
      <c r="R542" s="64">
        <f>Q542*P542</f>
        <v>0.40100000000000002</v>
      </c>
      <c r="S542" s="61">
        <v>0</v>
      </c>
      <c r="T542" s="65">
        <f>S542*2.68</f>
        <v>0</v>
      </c>
      <c r="U542" s="56">
        <f>1000*(R542)*O542/((R542)+T542)</f>
        <v>2233.8049143708113</v>
      </c>
      <c r="V542" s="66">
        <f>(R542+T542)/((S542*6.7)+(Q542))</f>
        <v>0.40100000000000002</v>
      </c>
      <c r="W542" s="67">
        <v>2</v>
      </c>
      <c r="X542" s="68">
        <v>8</v>
      </c>
      <c r="Y542" s="69">
        <f>(W542*8*V542)/X542</f>
        <v>0.80200000000000005</v>
      </c>
      <c r="Z542" s="70">
        <v>0</v>
      </c>
      <c r="AA542" s="71">
        <v>5</v>
      </c>
      <c r="AB542" s="68">
        <v>16</v>
      </c>
      <c r="AC542" s="79">
        <f>(Z542+(AA542/AB542))*2.7</f>
        <v>0.84375</v>
      </c>
      <c r="AD542" s="73">
        <f>Y542*U542/(Y542+AC542)</f>
        <v>1088.5684589551211</v>
      </c>
      <c r="AE542" s="69">
        <f>(Y542+AC542)/(8*(W542/X542)+8*0.84375*(Z542+AA542/AB542))</f>
        <v>0.40048669201520914</v>
      </c>
      <c r="AF542" s="74">
        <f>AD542*AE542</f>
        <v>435.95718115903043</v>
      </c>
      <c r="AG542" t="s">
        <v>475</v>
      </c>
      <c r="AH542" s="71">
        <v>8</v>
      </c>
      <c r="AI542" s="71">
        <v>16</v>
      </c>
      <c r="AJ542" s="2">
        <f>(AF542*(AH542/AI542)/16)*J542</f>
        <v>13.623661911219701</v>
      </c>
      <c r="AK542" t="s">
        <v>478</v>
      </c>
    </row>
    <row r="543" spans="1:42" ht="14.9" customHeight="1">
      <c r="A543" s="1" t="s">
        <v>470</v>
      </c>
      <c r="B543" t="s">
        <v>665</v>
      </c>
      <c r="C543" s="8">
        <f>AJ543</f>
        <v>0.13543990495273894</v>
      </c>
      <c r="D543" t="str">
        <f>AK543</f>
        <v>µg</v>
      </c>
      <c r="E543" t="s">
        <v>471</v>
      </c>
      <c r="F543" t="s">
        <v>472</v>
      </c>
      <c r="G543" t="s">
        <v>473</v>
      </c>
      <c r="H543" s="7">
        <v>1</v>
      </c>
      <c r="I543" s="6">
        <v>1</v>
      </c>
      <c r="J543" s="6">
        <f>H543/I543</f>
        <v>1</v>
      </c>
      <c r="K543" s="59"/>
      <c r="L543" s="88">
        <v>0.0011800000000000001</v>
      </c>
      <c r="M543" s="61">
        <v>5</v>
      </c>
      <c r="N543" s="52">
        <f>M543*2.68</f>
        <v>13.4</v>
      </c>
      <c r="O543" s="62">
        <f>(L543*1000)/(N543+L543)</f>
        <v>0.088051947664310168</v>
      </c>
      <c r="P543" s="63">
        <v>0.42299999999999999</v>
      </c>
      <c r="Q543" s="61">
        <v>1</v>
      </c>
      <c r="R543" s="64">
        <f>Q543*P543</f>
        <v>0.42299999999999999</v>
      </c>
      <c r="S543" s="61">
        <v>0</v>
      </c>
      <c r="T543" s="65">
        <f>S543*2.68</f>
        <v>0</v>
      </c>
      <c r="U543" s="56">
        <f>1000*(R543)*O543/((R543)+T543)</f>
        <v>88.051947664310177</v>
      </c>
      <c r="V543" s="66">
        <f>(R543+T543)/((S543*6.7)+(Q543))</f>
        <v>0.42299999999999999</v>
      </c>
      <c r="W543" s="67">
        <v>1</v>
      </c>
      <c r="X543" s="68">
        <v>8</v>
      </c>
      <c r="Y543" s="69">
        <f>(W543*8*V543)/X543</f>
        <v>0.42299999999999999</v>
      </c>
      <c r="Z543" s="70">
        <v>1</v>
      </c>
      <c r="AA543" s="71">
        <v>2</v>
      </c>
      <c r="AB543" s="68">
        <v>16</v>
      </c>
      <c r="AC543" s="68">
        <f>(Z543+(AA543/AB543))*2.7</f>
        <v>3.0375000000000001</v>
      </c>
      <c r="AD543" s="73">
        <f>Y543*U543/(Y543+AC543)</f>
        <v>10.763176957666003</v>
      </c>
      <c r="AE543" s="69">
        <f>(Y543+AC543)/(8*(W543/X543)+8*0.84375*(Z543+AA543/AB543))</f>
        <v>0.40267636363636367</v>
      </c>
      <c r="AF543" s="74">
        <f>AD543*AE543</f>
        <v>4.3340769584876462</v>
      </c>
      <c r="AG543" s="75" t="s">
        <v>471</v>
      </c>
      <c r="AH543" s="71">
        <v>8</v>
      </c>
      <c r="AI543" s="71">
        <v>16</v>
      </c>
      <c r="AJ543" s="2">
        <f>(AF543*(AH543/AI543)/16)*J543</f>
        <v>0.13543990495273894</v>
      </c>
      <c r="AK543" t="s">
        <v>41</v>
      </c>
      <c r="AM543" s="77"/>
      <c r="AN543" s="11"/>
      <c r="AP543" s="2"/>
    </row>
    <row r="544" spans="1:38" ht="12.75">
      <c r="A544" s="1" t="s">
        <v>483</v>
      </c>
      <c r="B544" t="s">
        <v>665</v>
      </c>
      <c r="C544" s="8">
        <f>AJ544</f>
        <v>0.13669302809843428</v>
      </c>
      <c r="D544" t="str">
        <f>AK544</f>
        <v>AU (1AU=1mg chicory)</v>
      </c>
      <c r="E544" t="s">
        <v>484</v>
      </c>
      <c r="F544" t="s">
        <v>485</v>
      </c>
      <c r="G544" t="s">
        <v>486</v>
      </c>
      <c r="H544" s="6">
        <v>1</v>
      </c>
      <c r="I544" s="6">
        <v>1</v>
      </c>
      <c r="J544" s="6">
        <f>H544/I544</f>
        <v>1</v>
      </c>
      <c r="K544" s="59">
        <v>0.39800000000000002</v>
      </c>
      <c r="L544" s="75">
        <v>0.39800000000000002</v>
      </c>
      <c r="M544" s="61">
        <v>2</v>
      </c>
      <c r="N544" s="52">
        <f>M544*2.68</f>
        <v>5.3600000000000003</v>
      </c>
      <c r="O544" s="62">
        <f>(L544*1000)/(N544+L544)</f>
        <v>69.121222646752344</v>
      </c>
      <c r="P544" s="63">
        <v>0.39700000000000002</v>
      </c>
      <c r="Q544" s="61">
        <v>1</v>
      </c>
      <c r="R544" s="64">
        <f>Q544*P544</f>
        <v>0.39700000000000002</v>
      </c>
      <c r="S544" s="61">
        <v>0</v>
      </c>
      <c r="T544" s="65">
        <f>S544*2.68</f>
        <v>0</v>
      </c>
      <c r="U544" s="56">
        <f>1000*(R544)*O544/((R544)+T544)</f>
        <v>69121.222646752343</v>
      </c>
      <c r="V544" s="66">
        <f>(R544+T544)/((S544*6.7)+(Q544))</f>
        <v>0.39700000000000002</v>
      </c>
      <c r="W544" s="67">
        <v>2</v>
      </c>
      <c r="X544" s="68">
        <v>8</v>
      </c>
      <c r="Y544" s="69">
        <f>(W544*8*V544)/X544</f>
        <v>0.79400000000000004</v>
      </c>
      <c r="Z544" s="70">
        <v>1</v>
      </c>
      <c r="AA544" s="71">
        <v>9</v>
      </c>
      <c r="AB544" s="68">
        <v>16</v>
      </c>
      <c r="AC544" s="79">
        <f>(Z544+(AA544/AB544))*2.7</f>
        <v>4.21875</v>
      </c>
      <c r="AD544" s="73">
        <f>Y544*U544/(Y544+AC544)</f>
        <v>10948.531401231132</v>
      </c>
      <c r="AE544" s="69">
        <f>(Y544+AC544)/(8*(W544/X544)+8*0.84375*(Z544+AA544/AB544))</f>
        <v>0.39952179327521792</v>
      </c>
      <c r="AF544" s="74">
        <f>AD544*AE544</f>
        <v>4374.1768991498966</v>
      </c>
      <c r="AG544" t="s">
        <v>487</v>
      </c>
      <c r="AH544" s="71">
        <v>8</v>
      </c>
      <c r="AI544" s="71">
        <v>16</v>
      </c>
      <c r="AJ544" s="2">
        <f>(AF544*(AH544/AI544)/16)*J544*0.001</f>
        <v>0.13669302809843428</v>
      </c>
      <c r="AK544" t="s">
        <v>488</v>
      </c>
      <c r="AL544" s="2"/>
    </row>
    <row r="545" spans="1:37" ht="12.75">
      <c r="A545" s="1" t="s">
        <v>517</v>
      </c>
      <c r="C545" s="8">
        <f>AJ545</f>
        <v>0.98632278504396653</v>
      </c>
      <c r="D545" t="str">
        <f>AK545</f>
        <v>mg</v>
      </c>
      <c r="E545" t="s">
        <v>517</v>
      </c>
      <c r="F545" t="s">
        <v>518</v>
      </c>
      <c r="G545" t="s">
        <v>519</v>
      </c>
      <c r="H545" s="6">
        <v>345</v>
      </c>
      <c r="I545" s="6">
        <v>347</v>
      </c>
      <c r="J545" s="6">
        <f>H545/I545</f>
        <v>0.99423631123919309</v>
      </c>
      <c r="K545" s="6"/>
      <c r="L545" s="75">
        <v>0.245</v>
      </c>
      <c r="M545" s="61">
        <v>1</v>
      </c>
      <c r="N545" s="52">
        <f>M545*2.68</f>
        <v>2.6800000000000002</v>
      </c>
      <c r="O545" s="62">
        <f>(L545*1000)/(N545+L545)</f>
        <v>83.760683760683747</v>
      </c>
      <c r="P545" s="63">
        <v>0.379</v>
      </c>
      <c r="Q545" s="61">
        <v>1</v>
      </c>
      <c r="R545" s="64">
        <f>Q545*P545</f>
        <v>0.379</v>
      </c>
      <c r="S545" s="61">
        <v>0</v>
      </c>
      <c r="T545" s="65">
        <f>S545*2.68</f>
        <v>0</v>
      </c>
      <c r="U545" s="56">
        <f>1000*(R545)*O545/((R545)+T545)</f>
        <v>83760.683760683751</v>
      </c>
      <c r="V545" s="66">
        <f>(R545+T545)/((S545*6.7)+(Q545))</f>
        <v>0.379</v>
      </c>
      <c r="W545" s="67">
        <v>1</v>
      </c>
      <c r="X545" s="68">
        <v>8</v>
      </c>
      <c r="Y545" s="69">
        <f>(W545*8*V545)/X545</f>
        <v>0.379</v>
      </c>
      <c r="Z545" s="70">
        <v>0</v>
      </c>
      <c r="AA545" s="71">
        <v>0</v>
      </c>
      <c r="AB545" s="68">
        <v>16</v>
      </c>
      <c r="AC545" s="79">
        <f>(Z545+(AA545/AB545))*2.7</f>
        <v>0</v>
      </c>
      <c r="AD545" s="73">
        <f>Y545*U545/(Y545+AC545)</f>
        <v>83760.683760683751</v>
      </c>
      <c r="AE545" s="69">
        <f>(Y545+AC545)/(8*(W545/X545)+8*0.84375*(Z545+AA545/AB545))</f>
        <v>0.379</v>
      </c>
      <c r="AF545" s="74">
        <f>AD545*AE545</f>
        <v>31745.299145299141</v>
      </c>
      <c r="AG545" t="s">
        <v>520</v>
      </c>
      <c r="AH545" s="71">
        <v>8</v>
      </c>
      <c r="AI545" s="71">
        <v>16</v>
      </c>
      <c r="AJ545" s="2">
        <f>(AF545*(AH545/AI545)/16)*J545/1000</f>
        <v>0.98632278504396653</v>
      </c>
      <c r="AK545" t="s">
        <v>267</v>
      </c>
    </row>
    <row r="546" spans="1:43" ht="14.9" customHeight="1">
      <c r="A546" s="1" t="s">
        <v>512</v>
      </c>
      <c r="B546" t="s">
        <v>584</v>
      </c>
      <c r="C546" s="94">
        <f>AJ546</f>
        <v>2.9505536033031659</v>
      </c>
      <c r="D546" t="str">
        <f>AK546</f>
        <v>µg</v>
      </c>
      <c r="E546" t="s">
        <v>513</v>
      </c>
      <c r="F546" s="6" t="s">
        <v>637</v>
      </c>
      <c r="G546" t="s">
        <v>638</v>
      </c>
      <c r="H546" s="6">
        <v>300</v>
      </c>
      <c r="I546" s="6">
        <v>938</v>
      </c>
      <c r="J546" s="6">
        <f>H546/I546</f>
        <v>0.31982942430703626</v>
      </c>
      <c r="K546" s="59">
        <v>0.42599999999999999</v>
      </c>
      <c r="L546" s="75">
        <v>0.93800000000000006</v>
      </c>
      <c r="M546" s="78">
        <f>N546/2.68</f>
        <v>4.4507462686567161</v>
      </c>
      <c r="N546" s="67">
        <v>11.928000000000001</v>
      </c>
      <c r="O546" s="62">
        <f>(L546*1000)/(N546+L546)</f>
        <v>72.905331882480951</v>
      </c>
      <c r="P546" s="63">
        <v>0.41100000000000003</v>
      </c>
      <c r="Q546" s="61">
        <v>0.25</v>
      </c>
      <c r="R546" s="64">
        <f>Q546*P546</f>
        <v>0.10275000000000001</v>
      </c>
      <c r="S546" s="61">
        <v>3.75</v>
      </c>
      <c r="T546" s="65">
        <f>S546*2.68</f>
        <v>10.050000000000001</v>
      </c>
      <c r="U546" s="56">
        <f>1000*(R546)*O546/((R546)+T546)</f>
        <v>737.83190277756455</v>
      </c>
      <c r="V546" s="66">
        <f>(R546+T546)/((S546*6.7)+(Q546))</f>
        <v>0.40010837438423652</v>
      </c>
      <c r="W546" s="67">
        <v>1</v>
      </c>
      <c r="X546" s="68">
        <v>8</v>
      </c>
      <c r="Y546" s="69">
        <f>(W546*8*V546)/X546</f>
        <v>0.40010837438423652</v>
      </c>
      <c r="Z546" s="70">
        <v>0</v>
      </c>
      <c r="AA546" s="71">
        <v>0</v>
      </c>
      <c r="AB546" s="68">
        <v>16</v>
      </c>
      <c r="AC546" s="79">
        <f>(Z546+(AA546/AB546))*2.7</f>
        <v>0</v>
      </c>
      <c r="AD546" s="73">
        <f>Y546*U546/(Y546+AC546)</f>
        <v>737.83190277756455</v>
      </c>
      <c r="AE546" s="69">
        <f>(Y546+AC546)/(8*(W546/X546)+8*0.84375*(Z546+AA546/AB546))</f>
        <v>0.40010837438423652</v>
      </c>
      <c r="AF546" s="74">
        <f>AD546*AE546</f>
        <v>295.21272318915942</v>
      </c>
      <c r="AG546" s="75" t="s">
        <v>513</v>
      </c>
      <c r="AH546" s="71">
        <v>8</v>
      </c>
      <c r="AI546" s="71">
        <v>16</v>
      </c>
      <c r="AJ546" s="2">
        <f>(AF546*(AH546/AI546)/16)*J546</f>
        <v>2.9505536033031659</v>
      </c>
      <c r="AK546" t="s">
        <v>41</v>
      </c>
      <c r="AM546" t="s">
        <v>639</v>
      </c>
      <c r="AN546" s="77"/>
      <c r="AO546" s="77"/>
      <c r="AP546" s="77"/>
      <c r="AQ546" s="77"/>
    </row>
    <row r="547" spans="1:43" ht="14.9" customHeight="1">
      <c r="A547" s="1" t="s">
        <v>295</v>
      </c>
      <c r="B547" t="s">
        <v>584</v>
      </c>
      <c r="C547" s="10">
        <f>AJ547</f>
        <v>50.643319067579213</v>
      </c>
      <c r="D547" t="str">
        <f>AK547</f>
        <v>ng</v>
      </c>
      <c r="E547" t="s">
        <v>296</v>
      </c>
      <c r="F547" t="s">
        <v>297</v>
      </c>
      <c r="G547" t="s">
        <v>640</v>
      </c>
      <c r="H547">
        <v>97</v>
      </c>
      <c r="I547">
        <v>136</v>
      </c>
      <c r="J547" s="6">
        <f>H547/I547</f>
        <v>0.71323529411764708</v>
      </c>
      <c r="K547" s="59">
        <v>0.58399999999999996</v>
      </c>
      <c r="L547" s="60">
        <v>0.109</v>
      </c>
      <c r="M547" s="61">
        <v>6</v>
      </c>
      <c r="N547" s="52">
        <f>M547*2.68</f>
        <v>16.080000000000002</v>
      </c>
      <c r="O547" s="62">
        <f>(L547*1000)/(N547+L547)</f>
        <v>6.7329668293285545</v>
      </c>
      <c r="P547" s="63">
        <v>0.42099999999999999</v>
      </c>
      <c r="Q547" s="61">
        <v>0.50</v>
      </c>
      <c r="R547" s="64">
        <f>Q547*P547</f>
        <v>0.21049999999999999</v>
      </c>
      <c r="S547" s="61">
        <v>2</v>
      </c>
      <c r="T547" s="65">
        <f>S547*2.68</f>
        <v>5.3600000000000003</v>
      </c>
      <c r="U547" s="56">
        <f>1000*(R547)*O547/((R547)+T547)</f>
        <v>254.42770264314888</v>
      </c>
      <c r="V547" s="66">
        <f>(R547+T547)/((S547*6.7)+(Q547))</f>
        <v>0.40075539568345325</v>
      </c>
      <c r="W547" s="67">
        <v>0.50</v>
      </c>
      <c r="X547" s="68">
        <v>8</v>
      </c>
      <c r="Y547" s="69">
        <f>(W547*8*V547)/X547</f>
        <v>0.20037769784172663</v>
      </c>
      <c r="Z547" s="70">
        <v>3</v>
      </c>
      <c r="AA547" s="71">
        <v>4</v>
      </c>
      <c r="AB547" s="68">
        <v>16</v>
      </c>
      <c r="AC547" s="68">
        <f>(Z547+(AA547/AB547))*2.7</f>
        <v>8.7750000000000004</v>
      </c>
      <c r="AD547" s="73">
        <f>Y547*U547/(Y547+AC547)</f>
        <v>5.6801662324531375</v>
      </c>
      <c r="AE547" s="69">
        <f>(Y547+AC547)/(8*(W547/X547)+8*0.84375*(Z547+AA547/AB547))</f>
        <v>0.40001683332999338</v>
      </c>
      <c r="AF547" s="74">
        <f>AD547*AE547</f>
        <v>2.2721621090938631</v>
      </c>
      <c r="AG547" s="75" t="s">
        <v>296</v>
      </c>
      <c r="AH547" s="71">
        <v>8</v>
      </c>
      <c r="AI547" s="71">
        <v>16</v>
      </c>
      <c r="AJ547" s="2">
        <f>(AF547*(AH547/AI547)/16)*J547*1000</f>
        <v>50.643319067579213</v>
      </c>
      <c r="AK547" t="s">
        <v>176</v>
      </c>
      <c r="AM547" s="77"/>
      <c r="AN547" s="77"/>
      <c r="AO547" s="77"/>
      <c r="AP547" s="77"/>
      <c r="AQ547" s="77"/>
    </row>
    <row r="548" spans="5:43" ht="13.4" customHeight="1">
      <c r="E548" s="92" t="s">
        <v>676</v>
      </c>
      <c r="H548" s="27"/>
      <c r="I548" s="27"/>
      <c r="J548" s="27"/>
      <c r="K548" s="27"/>
      <c r="L548" s="50"/>
      <c r="M548" s="51"/>
      <c r="N548" s="52"/>
      <c r="O548" s="53"/>
      <c r="P548" s="50"/>
      <c r="Q548" s="54"/>
      <c r="R548" s="55"/>
      <c r="S548" s="55"/>
      <c r="T548" s="55"/>
      <c r="U548" s="56"/>
      <c r="V548" s="55"/>
      <c r="W548" s="9"/>
      <c r="Y548" s="9"/>
      <c r="Z548" s="9"/>
      <c r="AA548" s="9"/>
      <c r="AC548" s="9"/>
      <c r="AD548" s="57"/>
      <c r="AE548" s="9"/>
      <c r="AF548" s="58"/>
      <c r="AG548" s="92" t="s">
        <v>676</v>
      </c>
      <c r="AH548" s="43"/>
      <c r="AI548" s="43"/>
      <c r="AJ548" s="76"/>
      <c r="AL548" s="45"/>
      <c r="AM548" s="46"/>
      <c r="AN548" s="46"/>
      <c r="AO548" s="46"/>
      <c r="AP548" s="46"/>
      <c r="AQ548" s="46"/>
    </row>
    <row r="549" spans="1:43" ht="14.9" customHeight="1">
      <c r="A549" s="1" t="s">
        <v>423</v>
      </c>
      <c r="C549" s="10">
        <f>AJ549</f>
        <v>153.47065951185732</v>
      </c>
      <c r="D549" t="str">
        <f>AK549</f>
        <v>µg</v>
      </c>
      <c r="E549" t="s">
        <v>424</v>
      </c>
      <c r="F549" t="s">
        <v>425</v>
      </c>
      <c r="G549" t="s">
        <v>426</v>
      </c>
      <c r="H549" s="7">
        <v>1</v>
      </c>
      <c r="I549" s="6">
        <v>1</v>
      </c>
      <c r="J549" s="6">
        <f>H549/I549</f>
        <v>1</v>
      </c>
      <c r="K549" s="59">
        <v>0.60499999999999998</v>
      </c>
      <c r="L549" s="75">
        <v>0.60499999999999998</v>
      </c>
      <c r="M549" s="78">
        <f>N549/2.68</f>
        <v>0.79104477611940294</v>
      </c>
      <c r="N549" s="67">
        <v>2.12</v>
      </c>
      <c r="O549" s="62">
        <f>(L549*1000)/(N549+L549)</f>
        <v>222.0183486238532</v>
      </c>
      <c r="P549" s="63">
        <v>0.40300000000000002</v>
      </c>
      <c r="Q549" s="61">
        <v>1</v>
      </c>
      <c r="R549" s="64">
        <f>Q549*P549</f>
        <v>0.40300000000000002</v>
      </c>
      <c r="S549" s="61">
        <v>0</v>
      </c>
      <c r="T549" s="65">
        <f>S549*2.68</f>
        <v>0</v>
      </c>
      <c r="U549" s="56">
        <f>1000*(R549)*O549/((R549)+T549)</f>
        <v>222018.34862385318</v>
      </c>
      <c r="V549" s="66">
        <f>(R549+T549)/((S549*6.7)+(Q549))</f>
        <v>0.40300000000000002</v>
      </c>
      <c r="W549" s="67">
        <v>0.50</v>
      </c>
      <c r="X549" s="68">
        <v>8</v>
      </c>
      <c r="Y549" s="69">
        <f>(W549*8*V549)/X549</f>
        <v>0.20150000000000001</v>
      </c>
      <c r="Z549" s="70">
        <v>2</v>
      </c>
      <c r="AA549" s="71">
        <v>10</v>
      </c>
      <c r="AB549" s="68">
        <v>16</v>
      </c>
      <c r="AC549" s="68">
        <f>(Z549+(AA549/AB549))*2.7</f>
        <v>7.0875000000000004</v>
      </c>
      <c r="AD549" s="73">
        <f>Y549*U549/(Y549+AC549)</f>
        <v>6137.5630741811519</v>
      </c>
      <c r="AE549" s="69">
        <f>(Y549+AC549)/(8*(W549/X549)+8*0.84375*(Z549+AA549/AB549))</f>
        <v>0.40008233276157801</v>
      </c>
      <c r="AF549" s="74">
        <f>AD549*AE549</f>
        <v>2455.5305521897171</v>
      </c>
      <c r="AG549" s="75" t="s">
        <v>424</v>
      </c>
      <c r="AH549" s="71">
        <v>16</v>
      </c>
      <c r="AI549" s="71">
        <v>16</v>
      </c>
      <c r="AJ549" s="2">
        <f>(AF549*(AH549/AI549)/16)*J549</f>
        <v>153.47065951185732</v>
      </c>
      <c r="AK549" t="s">
        <v>41</v>
      </c>
      <c r="AM549" s="77"/>
      <c r="AN549" s="77"/>
      <c r="AO549" s="77"/>
      <c r="AP549" s="77"/>
      <c r="AQ549" s="77"/>
    </row>
    <row r="550" spans="1:39" ht="12.75">
      <c r="A550" s="1" t="s">
        <v>677</v>
      </c>
      <c r="B550" t="s">
        <v>678</v>
      </c>
      <c r="C550" s="10">
        <f>AJ550</f>
        <v>200.86229681433804</v>
      </c>
      <c r="D550" t="str">
        <f>AK550</f>
        <v>µg</v>
      </c>
      <c r="E550" t="s">
        <v>679</v>
      </c>
      <c r="F550" t="s">
        <v>680</v>
      </c>
      <c r="G550" t="s">
        <v>681</v>
      </c>
      <c r="H550" s="7">
        <v>2</v>
      </c>
      <c r="I550" s="6">
        <v>184.90</v>
      </c>
      <c r="J550" s="59">
        <f>H550/I550</f>
        <v>0.01081665765278529</v>
      </c>
      <c r="K550" s="59">
        <v>0.48799999999999999</v>
      </c>
      <c r="L550" s="75">
        <v>2.218</v>
      </c>
      <c r="M550" s="61">
        <v>0.437</v>
      </c>
      <c r="N550" s="52">
        <f>M550*2.68</f>
        <v>1.17116</v>
      </c>
      <c r="O550" s="62">
        <f>(L550*1000)/(N550+L550)</f>
        <v>654.43944812283871</v>
      </c>
      <c r="P550" s="63">
        <v>0.45400000000000001</v>
      </c>
      <c r="Q550" s="61">
        <v>1</v>
      </c>
      <c r="R550" s="64">
        <f>Q550*P550</f>
        <v>0.45400000000000001</v>
      </c>
      <c r="S550" s="61">
        <v>0</v>
      </c>
      <c r="T550" s="65">
        <f>S550*2.68</f>
        <v>0</v>
      </c>
      <c r="U550" s="56">
        <f>1000*(R550)*O550/((R550)+T550)</f>
        <v>654439.44812283874</v>
      </c>
      <c r="V550" s="66">
        <f>(R550+T550)/((S550*6.7)+(Q550))</f>
        <v>0.45400000000000001</v>
      </c>
      <c r="W550" s="67">
        <v>1</v>
      </c>
      <c r="X550" s="68">
        <v>8</v>
      </c>
      <c r="Y550" s="69">
        <f>(W550*8*V550)/X550</f>
        <v>0.45400000000000001</v>
      </c>
      <c r="Z550" s="70">
        <v>0</v>
      </c>
      <c r="AA550" s="71">
        <v>0</v>
      </c>
      <c r="AB550" s="68">
        <v>16</v>
      </c>
      <c r="AC550" s="72">
        <f>(Z550+(AA550/AB550))*2.7</f>
        <v>0</v>
      </c>
      <c r="AD550" s="73">
        <f>Y550*U550/(Y550+AC550)</f>
        <v>654439.44812283874</v>
      </c>
      <c r="AE550" s="69">
        <f>(Y550+AC550)/(8*(W550/X550)+8*0.84375*(Z550+AA550/AB550))</f>
        <v>0.45400000000000001</v>
      </c>
      <c r="AF550" s="74">
        <f>AD550*AE550</f>
        <v>297115.5094477688</v>
      </c>
      <c r="AG550" t="s">
        <v>679</v>
      </c>
      <c r="AH550" s="71">
        <v>16</v>
      </c>
      <c r="AI550" s="71">
        <v>16</v>
      </c>
      <c r="AJ550" s="2">
        <f>(AF550*(AH550/AI550)/16)*J550</f>
        <v>200.86229681433804</v>
      </c>
      <c r="AK550" t="s">
        <v>41</v>
      </c>
      <c r="AM550" t="s">
        <v>682</v>
      </c>
    </row>
    <row r="551" spans="1:43" ht="14.9" customHeight="1">
      <c r="A551" s="1" t="s">
        <v>683</v>
      </c>
      <c r="B551" t="s">
        <v>678</v>
      </c>
      <c r="C551" s="8">
        <f>AJ551</f>
        <v>0.28656579550664824</v>
      </c>
      <c r="D551" t="str">
        <f>AK551</f>
        <v>µg</v>
      </c>
      <c r="E551" t="s">
        <v>684</v>
      </c>
      <c r="F551" t="s">
        <v>685</v>
      </c>
      <c r="G551" t="s">
        <v>686</v>
      </c>
      <c r="H551" s="7">
        <v>1</v>
      </c>
      <c r="I551" s="6">
        <v>1</v>
      </c>
      <c r="J551" s="6">
        <f>H551/I551</f>
        <v>1</v>
      </c>
      <c r="K551" s="59">
        <v>0.50</v>
      </c>
      <c r="L551" s="60">
        <v>0.014999999999999999</v>
      </c>
      <c r="M551" s="78">
        <f>N551/2.68</f>
        <v>4.0634328358208958</v>
      </c>
      <c r="N551" s="67">
        <v>10.89</v>
      </c>
      <c r="O551" s="62">
        <f>(L551*1000)/(N551+L551)</f>
        <v>1.3755158184319118</v>
      </c>
      <c r="P551" s="63">
        <v>0.501</v>
      </c>
      <c r="Q551" s="61">
        <v>1</v>
      </c>
      <c r="R551" s="64">
        <f>Q551*P551</f>
        <v>0.501</v>
      </c>
      <c r="S551" s="61">
        <v>2</v>
      </c>
      <c r="T551" s="65">
        <f>S551*2.68</f>
        <v>5.3600000000000003</v>
      </c>
      <c r="U551" s="56">
        <f>1000*(R551)*O551/((R551)+T551)</f>
        <v>117.57949582569319</v>
      </c>
      <c r="V551" s="66">
        <f>(R551+T551)/((S551*6.7)+(Q551))</f>
        <v>0.4070138888888889</v>
      </c>
      <c r="W551" s="67">
        <v>1</v>
      </c>
      <c r="X551" s="68">
        <v>8</v>
      </c>
      <c r="Y551" s="69">
        <f>(W551*8*V551)/X551</f>
        <v>0.4070138888888889</v>
      </c>
      <c r="Z551" s="70">
        <v>0</v>
      </c>
      <c r="AA551" s="71">
        <v>10</v>
      </c>
      <c r="AB551" s="68">
        <v>16</v>
      </c>
      <c r="AC551" s="68">
        <f>(Z551+(AA551/AB551))*2.7</f>
        <v>1.6875</v>
      </c>
      <c r="AD551" s="73">
        <f>Y551*U551/(Y551+AC551)</f>
        <v>22.848493917124358</v>
      </c>
      <c r="AE551" s="69">
        <f>(Y551+AC551)/(8*(W551/X551)+8*0.84375*(Z551+AA551/AB551))</f>
        <v>0.40134397870924809</v>
      </c>
      <c r="AF551" s="74">
        <f>AD551*AE551</f>
        <v>9.1701054562127435</v>
      </c>
      <c r="AG551" s="75" t="s">
        <v>684</v>
      </c>
      <c r="AH551" s="71">
        <v>8</v>
      </c>
      <c r="AI551" s="71">
        <v>16</v>
      </c>
      <c r="AJ551" s="2">
        <f>(AF551*(AH551/AI551)/16)*J551</f>
        <v>0.28656579550664824</v>
      </c>
      <c r="AK551" t="s">
        <v>41</v>
      </c>
      <c r="AM551" s="77"/>
      <c r="AN551" s="77"/>
      <c r="AO551" s="77"/>
      <c r="AP551" s="77"/>
      <c r="AQ551" s="77"/>
    </row>
    <row r="552" spans="3:39" ht="12.75">
      <c r="C552" s="82">
        <f>AJ552</f>
        <v>2.0210721888910395</v>
      </c>
      <c r="D552" t="str">
        <f>AK552</f>
        <v>mg</v>
      </c>
      <c r="E552" t="s">
        <v>687</v>
      </c>
      <c r="H552">
        <v>1</v>
      </c>
      <c r="I552">
        <v>1</v>
      </c>
      <c r="J552" s="6">
        <f>H552/I552</f>
        <v>1</v>
      </c>
      <c r="K552" s="6"/>
      <c r="L552" s="60">
        <v>1</v>
      </c>
      <c r="M552" s="61">
        <v>0</v>
      </c>
      <c r="N552" s="52">
        <f>M552*2.68</f>
        <v>0</v>
      </c>
      <c r="O552" s="62">
        <f>(L552*1000)/(N552+L552)</f>
        <v>1000</v>
      </c>
      <c r="P552" s="63">
        <v>0.222</v>
      </c>
      <c r="Q552" s="61">
        <v>0.84</v>
      </c>
      <c r="R552" s="64">
        <f>Q552*P552</f>
        <v>0.18648000000000001</v>
      </c>
      <c r="S552" s="61">
        <v>0</v>
      </c>
      <c r="T552" s="65">
        <f>S552*2.68</f>
        <v>0</v>
      </c>
      <c r="U552" s="56">
        <f>1000*(R552)*O552/((R552)+T552)</f>
        <v>1000000.0000000001</v>
      </c>
      <c r="V552" s="66">
        <f>(R552+T552)/((S552*6.7)+(Q552))</f>
        <v>0.222</v>
      </c>
      <c r="W552" s="67">
        <v>3.36</v>
      </c>
      <c r="X552" s="68">
        <v>8</v>
      </c>
      <c r="Y552" s="69">
        <f>(W552/X552)*8*R552</f>
        <v>0.62657280000000004</v>
      </c>
      <c r="Z552" s="70">
        <v>0</v>
      </c>
      <c r="AA552" s="71">
        <v>15</v>
      </c>
      <c r="AB552" s="68">
        <v>16</v>
      </c>
      <c r="AC552" s="72">
        <f>(Z552+(AA552/AB552))*2.7</f>
        <v>2.53125</v>
      </c>
      <c r="AD552" s="73">
        <f>Y552*U552/(Y552+AC552)</f>
        <v>198419.23999028702</v>
      </c>
      <c r="AE552" s="69">
        <f>(Y552+AC552)/(8*(W552/X552)+8*0.84375*(Z552+AA552/AB552))</f>
        <v>0.32594777627249849</v>
      </c>
      <c r="AF552" s="74">
        <f>AD552*AE552</f>
        <v>64674.310044513259</v>
      </c>
      <c r="AG552" t="s">
        <v>420</v>
      </c>
      <c r="AH552" s="71">
        <v>8</v>
      </c>
      <c r="AI552" s="71">
        <v>16</v>
      </c>
      <c r="AJ552" s="2">
        <f>(AF552*(AH552/AI552)/16)*J552/1000</f>
        <v>2.0210721888910395</v>
      </c>
      <c r="AK552" t="s">
        <v>267</v>
      </c>
      <c r="AM552" t="s">
        <v>688</v>
      </c>
    </row>
    <row r="553" spans="3:37" ht="12.75">
      <c r="C553" s="82">
        <f>AJ553</f>
        <v>4.5202797202797207</v>
      </c>
      <c r="D553" t="str">
        <f>AK553</f>
        <v>mg</v>
      </c>
      <c r="E553" t="s">
        <v>689</v>
      </c>
      <c r="H553">
        <v>1</v>
      </c>
      <c r="I553">
        <v>1</v>
      </c>
      <c r="J553" s="6">
        <f>H553/I553</f>
        <v>1</v>
      </c>
      <c r="K553" s="6"/>
      <c r="L553" s="60">
        <v>1</v>
      </c>
      <c r="M553" s="61">
        <v>0</v>
      </c>
      <c r="N553" s="52">
        <f>M553*2.68</f>
        <v>0</v>
      </c>
      <c r="O553" s="62">
        <f>(L553*1000)/(N553+L553)</f>
        <v>1000</v>
      </c>
      <c r="P553" s="63">
        <v>0.40400000000000003</v>
      </c>
      <c r="Q553" s="61">
        <v>1</v>
      </c>
      <c r="R553" s="64">
        <f>Q553*P553</f>
        <v>0.40400000000000003</v>
      </c>
      <c r="S553" s="61">
        <v>0</v>
      </c>
      <c r="T553" s="65">
        <f>S553*2.68</f>
        <v>0</v>
      </c>
      <c r="U553" s="56">
        <f>1000*(R553)*O553/((R553)+T553)</f>
        <v>999999.99999999988</v>
      </c>
      <c r="V553" s="66">
        <f>(R553+T553)/((S553*6.7)+(Q553))</f>
        <v>0.40400000000000003</v>
      </c>
      <c r="W553" s="67">
        <v>4</v>
      </c>
      <c r="X553" s="68">
        <v>8</v>
      </c>
      <c r="Y553" s="69">
        <f>(W553/X553)*8*R553</f>
        <v>1.6160000000000001</v>
      </c>
      <c r="Z553" s="70">
        <v>1</v>
      </c>
      <c r="AA553" s="71">
        <v>1</v>
      </c>
      <c r="AB553" s="68">
        <v>16</v>
      </c>
      <c r="AC553" s="72">
        <f>(Z553+(AA553/AB553))*2.7</f>
        <v>2.8687500000000004</v>
      </c>
      <c r="AD553" s="73">
        <f>Y553*U553/(Y553+AC553)</f>
        <v>360332.23702547525</v>
      </c>
      <c r="AE553" s="69">
        <f>(Y553+AC553)/(8*(W553/X553)+8*0.84375*(Z553+AA553/AB553))</f>
        <v>0.40143216783216784</v>
      </c>
      <c r="AF553" s="74">
        <f>AD553*AE553</f>
        <v>144648.95104895107</v>
      </c>
      <c r="AG553" t="s">
        <v>382</v>
      </c>
      <c r="AH553" s="71">
        <v>8</v>
      </c>
      <c r="AI553" s="71">
        <v>16</v>
      </c>
      <c r="AJ553" s="2">
        <f>(AF553*(AH553/AI553)/16)*J553/1000</f>
        <v>4.5202797202797207</v>
      </c>
      <c r="AK553" t="s">
        <v>267</v>
      </c>
    </row>
    <row r="554" spans="5:43" ht="13.4" customHeight="1">
      <c r="E554" s="92" t="s">
        <v>690</v>
      </c>
      <c r="H554" s="27"/>
      <c r="I554" s="27"/>
      <c r="J554" s="27"/>
      <c r="K554" s="27"/>
      <c r="L554" s="50"/>
      <c r="M554" s="51"/>
      <c r="N554" s="52"/>
      <c r="O554" s="53"/>
      <c r="P554" s="50"/>
      <c r="Q554" s="54"/>
      <c r="R554" s="55"/>
      <c r="S554" s="55"/>
      <c r="T554" s="55"/>
      <c r="U554" s="56"/>
      <c r="V554" s="55"/>
      <c r="W554" s="9"/>
      <c r="Y554" s="9"/>
      <c r="Z554" s="9"/>
      <c r="AA554" s="9"/>
      <c r="AC554" s="9"/>
      <c r="AD554" s="57"/>
      <c r="AE554" s="9"/>
      <c r="AF554" s="58"/>
      <c r="AG554" s="92" t="s">
        <v>690</v>
      </c>
      <c r="AH554" s="43"/>
      <c r="AI554" s="43"/>
      <c r="AJ554" s="76"/>
      <c r="AL554" s="45"/>
      <c r="AM554" s="46"/>
      <c r="AN554" s="46"/>
      <c r="AO554" s="46"/>
      <c r="AP554" s="46"/>
      <c r="AQ554" s="46"/>
    </row>
    <row r="555" spans="1:43" ht="14.9" customHeight="1">
      <c r="A555" s="1" t="s">
        <v>423</v>
      </c>
      <c r="C555" s="10">
        <f>AJ555</f>
        <v>211.02215682880382</v>
      </c>
      <c r="D555" t="str">
        <f>AK555</f>
        <v>µg</v>
      </c>
      <c r="E555" t="s">
        <v>424</v>
      </c>
      <c r="F555" t="s">
        <v>425</v>
      </c>
      <c r="G555" t="s">
        <v>426</v>
      </c>
      <c r="H555" s="7">
        <v>1</v>
      </c>
      <c r="I555" s="6">
        <v>1</v>
      </c>
      <c r="J555" s="6">
        <f>H555/I555</f>
        <v>1</v>
      </c>
      <c r="K555" s="59">
        <v>0.60499999999999998</v>
      </c>
      <c r="L555" s="75">
        <v>0.60499999999999998</v>
      </c>
      <c r="M555" s="78">
        <f>N555/2.68</f>
        <v>0.79104477611940294</v>
      </c>
      <c r="N555" s="67">
        <v>2.12</v>
      </c>
      <c r="O555" s="62">
        <f>(L555*1000)/(N555+L555)</f>
        <v>222.0183486238532</v>
      </c>
      <c r="P555" s="63">
        <v>0.40300000000000002</v>
      </c>
      <c r="Q555" s="61">
        <v>1</v>
      </c>
      <c r="R555" s="64">
        <f>Q555*P555</f>
        <v>0.40300000000000002</v>
      </c>
      <c r="S555" s="61">
        <v>0</v>
      </c>
      <c r="T555" s="65">
        <f>S555*2.68</f>
        <v>0</v>
      </c>
      <c r="U555" s="56">
        <f>1000*(R555)*O555/((R555)+T555)</f>
        <v>222018.34862385318</v>
      </c>
      <c r="V555" s="66">
        <f>(R555+T555)/((S555*6.7)+(Q555))</f>
        <v>0.40300000000000002</v>
      </c>
      <c r="W555" s="67">
        <v>0.50</v>
      </c>
      <c r="X555" s="68">
        <v>8</v>
      </c>
      <c r="Y555" s="69">
        <f>(W555*8*V555)/X555</f>
        <v>0.20150000000000001</v>
      </c>
      <c r="Z555" s="70">
        <v>2</v>
      </c>
      <c r="AA555" s="71">
        <v>10</v>
      </c>
      <c r="AB555" s="68">
        <v>16</v>
      </c>
      <c r="AC555" s="68">
        <f>(Z555+(AA555/AB555))*2.7</f>
        <v>7.0875000000000004</v>
      </c>
      <c r="AD555" s="73">
        <f>Y555*U555/(Y555+AC555)</f>
        <v>6137.5630741811519</v>
      </c>
      <c r="AE555" s="69">
        <f>(Y555+AC555)/(8*(W555/X555)+8*0.84375*(Z555+AA555/AB555))</f>
        <v>0.40008233276157801</v>
      </c>
      <c r="AF555" s="74">
        <f>AD555*AE555</f>
        <v>2455.5305521897171</v>
      </c>
      <c r="AG555" s="75" t="s">
        <v>424</v>
      </c>
      <c r="AH555" s="71">
        <v>22</v>
      </c>
      <c r="AI555" s="71">
        <v>16</v>
      </c>
      <c r="AJ555" s="2">
        <f>(AF555*(AH555/AI555)/16)*J555</f>
        <v>211.02215682880382</v>
      </c>
      <c r="AK555" t="s">
        <v>41</v>
      </c>
      <c r="AM555" s="77"/>
      <c r="AN555" s="77"/>
      <c r="AO555" s="77"/>
      <c r="AP555" s="77"/>
      <c r="AQ555" s="77"/>
    </row>
    <row r="556" spans="1:43" ht="14.9" customHeight="1">
      <c r="A556" s="1" t="s">
        <v>446</v>
      </c>
      <c r="B556" t="s">
        <v>678</v>
      </c>
      <c r="C556" s="8">
        <f>AJ556</f>
        <v>0.11458370340230611</v>
      </c>
      <c r="D556" t="str">
        <f>AK556</f>
        <v>µg</v>
      </c>
      <c r="E556" t="s">
        <v>447</v>
      </c>
      <c r="F556" t="s">
        <v>448</v>
      </c>
      <c r="G556" t="s">
        <v>449</v>
      </c>
      <c r="H556" s="6">
        <v>117.40</v>
      </c>
      <c r="I556" s="6">
        <v>165.40</v>
      </c>
      <c r="J556" s="6">
        <f>H556/I556</f>
        <v>0.70979443772672313</v>
      </c>
      <c r="K556" s="59">
        <v>0.88500000000000001</v>
      </c>
      <c r="L556" s="75">
        <v>0.063</v>
      </c>
      <c r="M556" s="61">
        <v>4</v>
      </c>
      <c r="N556" s="52">
        <f>M556*2.68</f>
        <v>10.720000000000001</v>
      </c>
      <c r="O556" s="62">
        <f>(L556*1000)/(N556+L556)</f>
        <v>5.8425299081888147</v>
      </c>
      <c r="P556" s="63">
        <v>0.42899999999999999</v>
      </c>
      <c r="Q556" s="61">
        <v>0.50</v>
      </c>
      <c r="R556" s="64">
        <f>Q556*P556</f>
        <v>0.2145</v>
      </c>
      <c r="S556" s="61">
        <v>2</v>
      </c>
      <c r="T556" s="65">
        <f>S556*2.68</f>
        <v>5.3600000000000003</v>
      </c>
      <c r="U556" s="56">
        <f>1000*(R556)*O556/((R556)+T556)</f>
        <v>224.81346583666709</v>
      </c>
      <c r="V556" s="66">
        <f>(R556+T556)/((S556*6.7)+(Q556))</f>
        <v>0.40104316546762592</v>
      </c>
      <c r="W556" s="67">
        <v>1</v>
      </c>
      <c r="X556" s="68">
        <v>8</v>
      </c>
      <c r="Y556" s="69">
        <f>(W556*8*V556)/X556</f>
        <v>0.40104316546762592</v>
      </c>
      <c r="Z556" s="70">
        <v>2</v>
      </c>
      <c r="AA556" s="71">
        <v>7</v>
      </c>
      <c r="AB556" s="68">
        <v>16</v>
      </c>
      <c r="AC556" s="79">
        <f>(Z556+(AA556/AB556))*2.7</f>
        <v>6.5812500000000007</v>
      </c>
      <c r="AD556" s="73">
        <f>Y556*U556/(Y556+AC556)</f>
        <v>12.91264944657285</v>
      </c>
      <c r="AE556" s="69">
        <f>(Y556+AC556)/(8*(W556/X556)+8*0.84375*(Z556+AA556/AB556))</f>
        <v>0.40005976955230799</v>
      </c>
      <c r="AF556" s="74">
        <f>AD556*AE556</f>
        <v>5.1658315619056712</v>
      </c>
      <c r="AG556" s="75" t="s">
        <v>447</v>
      </c>
      <c r="AH556" s="71">
        <v>8</v>
      </c>
      <c r="AI556" s="71">
        <v>16</v>
      </c>
      <c r="AJ556" s="2">
        <f>(AF556*(AH556/AI556)/16)*J556</f>
        <v>0.11458370340230611</v>
      </c>
      <c r="AK556" t="s">
        <v>41</v>
      </c>
      <c r="AM556" s="77"/>
      <c r="AN556" s="77"/>
      <c r="AO556" s="77"/>
      <c r="AP556" s="77"/>
      <c r="AQ556" s="77"/>
    </row>
    <row r="557" spans="1:43" ht="14.9" customHeight="1">
      <c r="A557" s="1" t="s">
        <v>628</v>
      </c>
      <c r="B557" t="s">
        <v>678</v>
      </c>
      <c r="C557" s="10">
        <f>AJ557</f>
        <v>79.408236293139737</v>
      </c>
      <c r="D557" t="str">
        <f>AK557</f>
        <v>ng</v>
      </c>
      <c r="E557" t="s">
        <v>629</v>
      </c>
      <c r="F557" t="s">
        <v>630</v>
      </c>
      <c r="G557" t="s">
        <v>631</v>
      </c>
      <c r="H557" s="7">
        <v>1</v>
      </c>
      <c r="I557" s="6">
        <v>1</v>
      </c>
      <c r="J557" s="6">
        <f>H557/I557</f>
        <v>1</v>
      </c>
      <c r="K557" s="59">
        <v>0.50</v>
      </c>
      <c r="L557" s="60">
        <v>0.002</v>
      </c>
      <c r="M557" s="61">
        <v>3</v>
      </c>
      <c r="N557" s="52">
        <f>M557*2.68</f>
        <v>8.0400000000000009</v>
      </c>
      <c r="O557" s="62">
        <f>(L557*1000)/(N557+L557)</f>
        <v>0.24869435463814968</v>
      </c>
      <c r="P557" s="63">
        <v>0.49299999999999999</v>
      </c>
      <c r="Q557" s="61">
        <v>1</v>
      </c>
      <c r="R557" s="64">
        <f>Q557*P557</f>
        <v>0.49299999999999999</v>
      </c>
      <c r="S557" s="61">
        <v>0</v>
      </c>
      <c r="T557" s="65">
        <f>S557*2.68</f>
        <v>0</v>
      </c>
      <c r="U557" s="56">
        <f>1000*(R557)*O557/((R557)+T557)</f>
        <v>248.69435463814969</v>
      </c>
      <c r="V557" s="66">
        <f>(R557+T557)/((S557*6.7)+(Q557))</f>
        <v>0.49299999999999999</v>
      </c>
      <c r="W557" s="67">
        <v>0.50</v>
      </c>
      <c r="X557" s="68">
        <v>8</v>
      </c>
      <c r="Y557" s="69">
        <f>(W557*8*V557)/X557</f>
        <v>0.2465</v>
      </c>
      <c r="Z557" s="70">
        <v>3</v>
      </c>
      <c r="AA557" s="71">
        <v>8</v>
      </c>
      <c r="AB557" s="68">
        <v>16</v>
      </c>
      <c r="AC557" s="68">
        <f>(Z557+(AA557/AB557))*2.7</f>
        <v>9.4500000000000011</v>
      </c>
      <c r="AD557" s="73">
        <f>Y557*U557/(Y557+AC557)</f>
        <v>6.3221944431809307</v>
      </c>
      <c r="AE557" s="69">
        <f>(Y557+AC557)/(8*(W557/X557)+8*0.84375*(Z557+AA557/AB557))</f>
        <v>0.4019274611398963</v>
      </c>
      <c r="AF557" s="74">
        <f>AD557*AE557</f>
        <v>2.5410635613804717</v>
      </c>
      <c r="AG557" s="75" t="s">
        <v>629</v>
      </c>
      <c r="AH557" s="71">
        <v>8</v>
      </c>
      <c r="AI557" s="71">
        <v>16</v>
      </c>
      <c r="AJ557" s="2">
        <f>(AF557*(AH557/AI557)/16)*J557*1000</f>
        <v>79.408236293139737</v>
      </c>
      <c r="AK557" t="s">
        <v>176</v>
      </c>
      <c r="AL557" s="2"/>
      <c r="AM557" s="77"/>
      <c r="AN557" s="77"/>
      <c r="AO557" s="77"/>
      <c r="AP557" s="77"/>
      <c r="AQ557" s="77"/>
    </row>
    <row r="558" spans="3:37" ht="12.75">
      <c r="C558" s="82">
        <f>AJ558</f>
        <v>5.5526057906458774</v>
      </c>
      <c r="D558" t="str">
        <f>AK558</f>
        <v>mg</v>
      </c>
      <c r="E558" t="s">
        <v>691</v>
      </c>
      <c r="H558">
        <v>1</v>
      </c>
      <c r="I558">
        <v>1</v>
      </c>
      <c r="J558" s="6">
        <f>H558/I558</f>
        <v>1</v>
      </c>
      <c r="K558" s="6"/>
      <c r="L558" s="60">
        <v>1</v>
      </c>
      <c r="M558" s="61">
        <v>0</v>
      </c>
      <c r="N558" s="52">
        <f>M558*2.68</f>
        <v>0</v>
      </c>
      <c r="O558" s="62">
        <f>(L558*1000)/(N558+L558)</f>
        <v>1000</v>
      </c>
      <c r="P558" s="63">
        <v>0.42399999999999999</v>
      </c>
      <c r="Q558" s="61">
        <v>0.84</v>
      </c>
      <c r="R558" s="64">
        <f>Q558*P558</f>
        <v>0.35615999999999998</v>
      </c>
      <c r="S558" s="61">
        <v>0</v>
      </c>
      <c r="T558" s="65">
        <f>S558*2.68</f>
        <v>0</v>
      </c>
      <c r="U558" s="56">
        <f>1000*(R558)*O558/((R558)+T558)</f>
        <v>999999.99999999988</v>
      </c>
      <c r="V558" s="66">
        <f>(R558+T558)/((S558*6.7)+(Q558))</f>
        <v>0.42399999999999999</v>
      </c>
      <c r="W558" s="67">
        <v>3.36</v>
      </c>
      <c r="X558" s="68">
        <v>8</v>
      </c>
      <c r="Y558" s="69">
        <f>(W558/X558)*8*R558</f>
        <v>1.1966975999999998</v>
      </c>
      <c r="Z558" s="70">
        <v>0</v>
      </c>
      <c r="AA558" s="71">
        <v>8</v>
      </c>
      <c r="AB558" s="68">
        <v>16</v>
      </c>
      <c r="AC558" s="72">
        <f>(Z558+(AA558/AB558))*2.7</f>
        <v>1.3500000000000001</v>
      </c>
      <c r="AD558" s="73">
        <f>Y558*U558/(Y558+AC558)</f>
        <v>469901.72684813448</v>
      </c>
      <c r="AE558" s="69">
        <f>(Y558+AC558)/(8*(W558/X558)+8*0.84375*(Z558+AA558/AB558))</f>
        <v>0.3781288195991091</v>
      </c>
      <c r="AF558" s="74">
        <f>AD558*AE558</f>
        <v>177683.38530066807</v>
      </c>
      <c r="AG558" t="s">
        <v>304</v>
      </c>
      <c r="AH558" s="71">
        <v>8</v>
      </c>
      <c r="AI558" s="71">
        <v>16</v>
      </c>
      <c r="AJ558" s="2">
        <f>(AF558*(AH558/AI558)/16)*J558/1000</f>
        <v>5.5526057906458774</v>
      </c>
      <c r="AK558" t="s">
        <v>267</v>
      </c>
    </row>
    <row r="559" spans="3:43" ht="13.4" customHeight="1">
      <c r="C559" s="82">
        <f>AJ559</f>
        <v>2.2756460852959899</v>
      </c>
      <c r="D559" t="str">
        <f>AK559</f>
        <v>mg</v>
      </c>
      <c r="E559" t="s">
        <v>692</v>
      </c>
      <c r="H559">
        <v>1</v>
      </c>
      <c r="I559">
        <v>1</v>
      </c>
      <c r="J559" s="6">
        <f>H559/I559</f>
        <v>1</v>
      </c>
      <c r="K559" s="6"/>
      <c r="L559" s="60">
        <v>1</v>
      </c>
      <c r="M559" s="61">
        <v>0</v>
      </c>
      <c r="N559" s="52">
        <f>M559*2.68</f>
        <v>0</v>
      </c>
      <c r="O559" s="62">
        <f>(L559*1000)/(N559+L559)</f>
        <v>1000</v>
      </c>
      <c r="P559" s="63">
        <v>0.152</v>
      </c>
      <c r="Q559" s="61">
        <v>0.84</v>
      </c>
      <c r="R559" s="64">
        <f>Q559*P559</f>
        <v>0.12767999999999999</v>
      </c>
      <c r="S559" s="61">
        <v>0</v>
      </c>
      <c r="T559" s="65">
        <f>S559*2.68</f>
        <v>0</v>
      </c>
      <c r="U559" s="56">
        <f>1000*(R559)*O559/((R559)+T559)</f>
        <v>1000000</v>
      </c>
      <c r="V559" s="66">
        <f>(R559+T559)/((S559*6.7)+(Q559))</f>
        <v>0.152</v>
      </c>
      <c r="W559" s="67">
        <v>6.72</v>
      </c>
      <c r="X559" s="68">
        <v>8</v>
      </c>
      <c r="Y559" s="69">
        <f>(W559/X559)*8*R559</f>
        <v>0.85800959999999993</v>
      </c>
      <c r="Z559" s="70">
        <v>0</v>
      </c>
      <c r="AA559" s="71">
        <v>12</v>
      </c>
      <c r="AB559" s="68">
        <v>16</v>
      </c>
      <c r="AC559" s="72">
        <f>(Z559+(AA559/AB559))*2.7</f>
        <v>2.0250000000000004</v>
      </c>
      <c r="AD559" s="73">
        <f>Y559*U559/(Y559+AC559)</f>
        <v>297608.99859646667</v>
      </c>
      <c r="AE559" s="69">
        <f>(Y559+AC559)/(8*(W559/X559)+8*0.84375*(Z559+AA559/AB559))</f>
        <v>0.24468572883513687</v>
      </c>
      <c r="AF559" s="74">
        <f>AD559*AE559</f>
        <v>72820.674729471677</v>
      </c>
      <c r="AG559" t="s">
        <v>285</v>
      </c>
      <c r="AH559" s="71">
        <v>8</v>
      </c>
      <c r="AI559" s="71">
        <v>16</v>
      </c>
      <c r="AJ559" s="2">
        <f>(AF559*(AH559/AI559)/16)*J559/1000</f>
        <v>2.2756460852959899</v>
      </c>
      <c r="AK559" t="s">
        <v>267</v>
      </c>
      <c r="AN559" s="46"/>
      <c r="AO559" s="46"/>
      <c r="AP559" s="46"/>
      <c r="AQ559" s="46"/>
    </row>
    <row r="560" spans="3:37" ht="12.75">
      <c r="C560" s="82">
        <f>AJ560</f>
        <v>6.7544078361531605</v>
      </c>
      <c r="D560" t="str">
        <f>AK560</f>
        <v>mg</v>
      </c>
      <c r="E560" t="s">
        <v>693</v>
      </c>
      <c r="H560">
        <v>1</v>
      </c>
      <c r="I560">
        <v>1</v>
      </c>
      <c r="J560" s="6">
        <f>H560/I560</f>
        <v>1</v>
      </c>
      <c r="K560" s="6"/>
      <c r="L560" s="60">
        <v>1</v>
      </c>
      <c r="M560" s="61">
        <v>0</v>
      </c>
      <c r="N560" s="52">
        <f>M560*2.68</f>
        <v>0</v>
      </c>
      <c r="O560" s="62">
        <f>(L560*1000)/(N560+L560)</f>
        <v>1000</v>
      </c>
      <c r="P560" s="63">
        <v>0.64500000000000002</v>
      </c>
      <c r="Q560" s="61">
        <v>0.84</v>
      </c>
      <c r="R560" s="64">
        <f>Q560*P560</f>
        <v>0.54179999999999995</v>
      </c>
      <c r="S560" s="61">
        <v>0</v>
      </c>
      <c r="T560" s="65">
        <f>S560*2.68</f>
        <v>0</v>
      </c>
      <c r="U560" s="56">
        <f>1000*(R560)*O560/((R560)+T560)</f>
        <v>1000000.0000000001</v>
      </c>
      <c r="V560" s="66">
        <f>(R560+T560)/((S560*6.7)+(Q560))</f>
        <v>0.64500000000000002</v>
      </c>
      <c r="W560" s="67">
        <v>3.36</v>
      </c>
      <c r="X560" s="68">
        <v>8</v>
      </c>
      <c r="Y560" s="69">
        <f>(W560/X560)*8*R560</f>
        <v>1.8204479999999998</v>
      </c>
      <c r="Z560" s="70">
        <v>0</v>
      </c>
      <c r="AA560" s="71">
        <v>12</v>
      </c>
      <c r="AB560" s="68">
        <v>16</v>
      </c>
      <c r="AC560" s="72">
        <f>(Z560+(AA560/AB560))*2.7</f>
        <v>2.0250000000000004</v>
      </c>
      <c r="AD560" s="73">
        <f>Y560*U560/(Y560+AC560)</f>
        <v>473403.3589844408</v>
      </c>
      <c r="AE560" s="69">
        <f>(Y560+AC560)/(8*(W560/X560)+8*0.84375*(Z560+AA560/AB560))</f>
        <v>0.45656847729296524</v>
      </c>
      <c r="AF560" s="74">
        <f>AD560*AE560</f>
        <v>216141.05075690112</v>
      </c>
      <c r="AG560" t="s">
        <v>284</v>
      </c>
      <c r="AH560" s="71">
        <v>8</v>
      </c>
      <c r="AI560" s="71">
        <v>16</v>
      </c>
      <c r="AJ560" s="2">
        <f>(AF560*(AH560/AI560)/16)*J560/1000</f>
        <v>6.7544078361531605</v>
      </c>
      <c r="AK560" t="s">
        <v>267</v>
      </c>
    </row>
    <row r="561" spans="3:37" ht="12.75">
      <c r="C561" s="82">
        <f>AJ561</f>
        <v>4.762427935317552</v>
      </c>
      <c r="D561" t="str">
        <f>AK561</f>
        <v>mg</v>
      </c>
      <c r="E561" t="s">
        <v>694</v>
      </c>
      <c r="H561">
        <v>1</v>
      </c>
      <c r="I561">
        <v>1</v>
      </c>
      <c r="J561" s="6">
        <f>H561/I561</f>
        <v>1</v>
      </c>
      <c r="K561" s="6"/>
      <c r="L561" s="60">
        <v>1</v>
      </c>
      <c r="M561" s="61">
        <v>0</v>
      </c>
      <c r="N561" s="52">
        <f>M561*2.68</f>
        <v>0</v>
      </c>
      <c r="O561" s="62">
        <f>(L561*1000)/(N561+L561)</f>
        <v>1000</v>
      </c>
      <c r="P561" s="63">
        <v>0.432</v>
      </c>
      <c r="Q561" s="61">
        <v>0.84</v>
      </c>
      <c r="R561" s="64">
        <f>Q561*P561</f>
        <v>0.36287999999999998</v>
      </c>
      <c r="S561" s="61">
        <v>0</v>
      </c>
      <c r="T561" s="65">
        <f>S561*2.68</f>
        <v>0</v>
      </c>
      <c r="U561" s="56">
        <f>1000*(R561)*O561/((R561)+T561)</f>
        <v>1000000</v>
      </c>
      <c r="V561" s="66">
        <f>(R561+T561)/((S561*6.7)+(Q561))</f>
        <v>0.432</v>
      </c>
      <c r="W561" s="67">
        <v>3.36</v>
      </c>
      <c r="X561" s="68">
        <v>8</v>
      </c>
      <c r="Y561" s="69">
        <f>(W561/X561)*8*R561</f>
        <v>1.2192767999999998</v>
      </c>
      <c r="Z561" s="70">
        <v>0</v>
      </c>
      <c r="AA561" s="71">
        <v>11</v>
      </c>
      <c r="AB561" s="68">
        <v>16</v>
      </c>
      <c r="AC561" s="72">
        <f>(Z561+(AA561/AB561))*2.7</f>
        <v>1.8562500000000002</v>
      </c>
      <c r="AD561" s="73">
        <f>Y561*U561/(Y561+AC561)</f>
        <v>396444.86271425104</v>
      </c>
      <c r="AE561" s="69">
        <f>(Y561+AC561)/(8*(W561/X561)+8*0.84375*(Z561+AA561/AB561))</f>
        <v>0.3844108179048511</v>
      </c>
      <c r="AF561" s="74">
        <f>AD561*AE561</f>
        <v>152397.69393016165</v>
      </c>
      <c r="AG561" t="s">
        <v>306</v>
      </c>
      <c r="AH561" s="71">
        <v>8</v>
      </c>
      <c r="AI561" s="71">
        <v>16</v>
      </c>
      <c r="AJ561" s="2">
        <f>(AF561*(AH561/AI561)/16)*J561/1000</f>
        <v>4.762427935317552</v>
      </c>
      <c r="AK561" t="s">
        <v>267</v>
      </c>
    </row>
    <row r="562" spans="3:37" ht="13.4" customHeight="1">
      <c r="C562" s="82">
        <f>AJ562</f>
        <v>2.9519572953736652</v>
      </c>
      <c r="D562" t="str">
        <f>AK562</f>
        <v>mg</v>
      </c>
      <c r="E562" t="s">
        <v>695</v>
      </c>
      <c r="H562">
        <v>1</v>
      </c>
      <c r="I562">
        <v>1</v>
      </c>
      <c r="J562" s="6">
        <f>H562/I562</f>
        <v>1</v>
      </c>
      <c r="K562" s="6"/>
      <c r="L562" s="60">
        <v>1</v>
      </c>
      <c r="M562" s="61">
        <v>0</v>
      </c>
      <c r="N562" s="52">
        <f>M562*2.68</f>
        <v>0</v>
      </c>
      <c r="O562" s="62">
        <f>(L562*1000)/(N562+L562)</f>
        <v>1000</v>
      </c>
      <c r="P562" s="63">
        <v>0.47400000000000003</v>
      </c>
      <c r="Q562" s="61">
        <v>1</v>
      </c>
      <c r="R562" s="64">
        <f>Q562*P562</f>
        <v>0.47400000000000003</v>
      </c>
      <c r="S562" s="61">
        <v>0</v>
      </c>
      <c r="T562" s="65">
        <f>S562*2.68</f>
        <v>0</v>
      </c>
      <c r="U562" s="56">
        <f>1000*(R562)*O562/((R562)+T562)</f>
        <v>1000000</v>
      </c>
      <c r="V562" s="66">
        <f>(R562+T562)/((S562*6.7)+(Q562))</f>
        <v>0.47400000000000003</v>
      </c>
      <c r="W562" s="67">
        <v>1.6800000000000002</v>
      </c>
      <c r="X562" s="68">
        <v>8</v>
      </c>
      <c r="Y562" s="69">
        <f>(W562/X562)*8*R562</f>
        <v>0.79632000000000014</v>
      </c>
      <c r="Z562" s="70">
        <v>1</v>
      </c>
      <c r="AA562" s="71">
        <v>0</v>
      </c>
      <c r="AB562" s="68">
        <v>16</v>
      </c>
      <c r="AC562" s="72">
        <f>(Z562+(AA562/AB562))*2.7</f>
        <v>2.7000000000000002</v>
      </c>
      <c r="AD562" s="73">
        <f>Y562*U562/(Y562+AC562)</f>
        <v>227759.47281713344</v>
      </c>
      <c r="AE562" s="69">
        <f>(Y562+AC562)/(8*(W562/X562)+8*0.84375*(Z562+AA562/AB562))</f>
        <v>0.41474733096085403</v>
      </c>
      <c r="AF562" s="74">
        <f>AD562*AE562</f>
        <v>94462.633451957285</v>
      </c>
      <c r="AG562" t="s">
        <v>307</v>
      </c>
      <c r="AH562" s="71">
        <v>8</v>
      </c>
      <c r="AI562" s="71">
        <v>16</v>
      </c>
      <c r="AJ562" s="2">
        <f>(AF562*(AH562/AI562)/16)*J562/1000</f>
        <v>2.9519572953736652</v>
      </c>
      <c r="AK562" t="s">
        <v>267</v>
      </c>
    </row>
    <row r="563" spans="3:37" ht="12.75">
      <c r="C563" s="82">
        <f>AJ563</f>
        <v>4.437735849056601</v>
      </c>
      <c r="D563" t="str">
        <f>AK563</f>
        <v>mg</v>
      </c>
      <c r="E563" t="s">
        <v>696</v>
      </c>
      <c r="H563">
        <v>1</v>
      </c>
      <c r="I563">
        <v>1</v>
      </c>
      <c r="J563" s="6">
        <f>H563/I563</f>
        <v>1</v>
      </c>
      <c r="K563" s="6"/>
      <c r="L563" s="60">
        <v>1</v>
      </c>
      <c r="M563" s="61">
        <v>0</v>
      </c>
      <c r="N563" s="52">
        <f>M563*2.68</f>
        <v>0</v>
      </c>
      <c r="O563" s="62">
        <f>(L563*1000)/(N563+L563)</f>
        <v>1000</v>
      </c>
      <c r="P563" s="63">
        <v>0.44500000000000001</v>
      </c>
      <c r="Q563" s="61">
        <v>0.84</v>
      </c>
      <c r="R563" s="64">
        <f>Q563*P563</f>
        <v>0.37379999999999997</v>
      </c>
      <c r="S563" s="61">
        <v>0</v>
      </c>
      <c r="T563" s="65">
        <f>S563*2.68</f>
        <v>0</v>
      </c>
      <c r="U563" s="56">
        <f>1000*(R563)*O563/((R563)+T563)</f>
        <v>999999.99999999988</v>
      </c>
      <c r="V563" s="66">
        <f>(R563+T563)/((S563*6.7)+(Q563))</f>
        <v>0.44499999999999995</v>
      </c>
      <c r="W563" s="67">
        <v>3.36</v>
      </c>
      <c r="X563" s="68">
        <v>8</v>
      </c>
      <c r="Y563" s="69">
        <f>(W563/X563)*8*R563</f>
        <v>1.2559679999999998</v>
      </c>
      <c r="Z563" s="70">
        <v>0</v>
      </c>
      <c r="AA563" s="71">
        <v>13</v>
      </c>
      <c r="AB563" s="68">
        <v>16</v>
      </c>
      <c r="AC563" s="72">
        <f>(Z563+(AA563/AB563))*2.7</f>
        <v>2.1937500000000001</v>
      </c>
      <c r="AD563" s="73">
        <f>Y563*U563/(Y563+AC563)</f>
        <v>364078.45510850439</v>
      </c>
      <c r="AE563" s="69">
        <f>(Y563+AC563)/(8*(W563/X563)+8*0.84375*(Z563+AA563/AB563))</f>
        <v>0.39004655501377988</v>
      </c>
      <c r="AF563" s="74">
        <f>AD563*AE563</f>
        <v>142007.54716981124</v>
      </c>
      <c r="AG563" t="s">
        <v>283</v>
      </c>
      <c r="AH563" s="71">
        <v>8</v>
      </c>
      <c r="AI563" s="71">
        <v>16</v>
      </c>
      <c r="AJ563" s="2">
        <f>(AF563*(AH563/AI563)/16)*J563/1000</f>
        <v>4.437735849056601</v>
      </c>
      <c r="AK563" t="s">
        <v>267</v>
      </c>
    </row>
    <row r="564" spans="3:37" ht="12.75">
      <c r="C564" s="82">
        <f>AJ564</f>
        <v>7.6437984230373663</v>
      </c>
      <c r="D564" t="str">
        <f>AK564</f>
        <v>mg</v>
      </c>
      <c r="E564" t="s">
        <v>697</v>
      </c>
      <c r="H564">
        <v>1</v>
      </c>
      <c r="I564">
        <v>1</v>
      </c>
      <c r="J564" s="6">
        <f>H564/I564</f>
        <v>1</v>
      </c>
      <c r="K564" s="6"/>
      <c r="L564" s="60">
        <v>1</v>
      </c>
      <c r="M564" s="61">
        <v>0</v>
      </c>
      <c r="N564" s="52">
        <f>M564*2.68</f>
        <v>0</v>
      </c>
      <c r="O564" s="62">
        <f>(L564*1000)/(N564+L564)</f>
        <v>1000</v>
      </c>
      <c r="P564" s="63">
        <v>0.47400000000000003</v>
      </c>
      <c r="Q564" s="61">
        <v>0.84</v>
      </c>
      <c r="R564" s="64">
        <f>Q564*P564</f>
        <v>0.39816000000000001</v>
      </c>
      <c r="S564" s="61">
        <v>0</v>
      </c>
      <c r="T564" s="65">
        <f>S564*2.68</f>
        <v>0</v>
      </c>
      <c r="U564" s="56">
        <f>1000*(R564)*O564/((R564)+T564)</f>
        <v>1000000</v>
      </c>
      <c r="V564" s="66">
        <f>(R564+T564)/((S564*6.7)+(Q564))</f>
        <v>0.47400000000000003</v>
      </c>
      <c r="W564" s="67">
        <v>3.36</v>
      </c>
      <c r="X564" s="68">
        <v>8</v>
      </c>
      <c r="Y564" s="69">
        <f>(W564/X564)*8*R564</f>
        <v>1.3378175999999999</v>
      </c>
      <c r="Z564" s="70">
        <v>0</v>
      </c>
      <c r="AA564" s="71">
        <v>5</v>
      </c>
      <c r="AB564" s="68">
        <v>16</v>
      </c>
      <c r="AC564" s="72">
        <f>(Z564+(AA564/AB564))*2.7</f>
        <v>0.84375</v>
      </c>
      <c r="AD564" s="73">
        <f>Y564*U564/(Y564+AC564)</f>
        <v>613236.83024995413</v>
      </c>
      <c r="AE564" s="69">
        <f>(Y564+AC564)/(8*(W564/X564)+8*0.84375*(Z564+AA564/AB564))</f>
        <v>0.39886963318477892</v>
      </c>
      <c r="AF564" s="74">
        <f>AD564*AE564</f>
        <v>244601.54953719574</v>
      </c>
      <c r="AG564" t="s">
        <v>282</v>
      </c>
      <c r="AH564" s="71">
        <v>8</v>
      </c>
      <c r="AI564" s="71">
        <v>16</v>
      </c>
      <c r="AJ564" s="2">
        <f>(AF564*(AH564/AI564)/16)*J564/1000</f>
        <v>7.6437984230373663</v>
      </c>
      <c r="AK564" t="s">
        <v>267</v>
      </c>
    </row>
    <row r="565" spans="3:37" ht="12.75">
      <c r="C565" s="82">
        <f>AJ565</f>
        <v>2.512096774193548</v>
      </c>
      <c r="D565" t="str">
        <f>AK565</f>
        <v>mg</v>
      </c>
      <c r="E565" t="s">
        <v>698</v>
      </c>
      <c r="H565">
        <v>1</v>
      </c>
      <c r="I565">
        <v>1</v>
      </c>
      <c r="J565" s="6">
        <f>H565/I565</f>
        <v>1</v>
      </c>
      <c r="K565" s="6"/>
      <c r="L565" s="60">
        <v>1</v>
      </c>
      <c r="M565" s="61">
        <v>0</v>
      </c>
      <c r="N565" s="52">
        <f>M565*2.68</f>
        <v>0</v>
      </c>
      <c r="O565" s="62">
        <f>(L565*1000)/(N565+L565)</f>
        <v>1000</v>
      </c>
      <c r="P565" s="63">
        <v>0.623</v>
      </c>
      <c r="Q565" s="61">
        <v>1</v>
      </c>
      <c r="R565" s="64">
        <f>Q565*P565</f>
        <v>0.623</v>
      </c>
      <c r="S565" s="61">
        <v>0</v>
      </c>
      <c r="T565" s="65">
        <f>S565*2.68</f>
        <v>0</v>
      </c>
      <c r="U565" s="56">
        <f>1000*(R565)*O565/((R565)+T565)</f>
        <v>1000000</v>
      </c>
      <c r="V565" s="66">
        <f>(R565+T565)/((S565*6.7)+(Q565))</f>
        <v>0.623</v>
      </c>
      <c r="W565" s="67">
        <v>1</v>
      </c>
      <c r="X565" s="68">
        <v>8</v>
      </c>
      <c r="Y565" s="69">
        <f>(W565/X565)*8*R565</f>
        <v>0.623</v>
      </c>
      <c r="Z565" s="70">
        <v>1</v>
      </c>
      <c r="AA565" s="71">
        <v>0</v>
      </c>
      <c r="AB565" s="68">
        <v>16</v>
      </c>
      <c r="AC565" s="72">
        <f>(Z565+(AA565/AB565))*2.7</f>
        <v>2.7000000000000002</v>
      </c>
      <c r="AD565" s="73">
        <f>Y565*U565/(Y565+AC565)</f>
        <v>187481.19169425216</v>
      </c>
      <c r="AE565" s="69">
        <f>(Y565+AC565)/(8*(W565/X565)+8*0.84375*(Z565+AA565/AB565))</f>
        <v>0.42877419354838708</v>
      </c>
      <c r="AF565" s="74">
        <f>AD565*AE565</f>
        <v>80387.096774193531</v>
      </c>
      <c r="AG565" t="s">
        <v>440</v>
      </c>
      <c r="AH565" s="71">
        <v>8</v>
      </c>
      <c r="AI565" s="71">
        <v>16</v>
      </c>
      <c r="AJ565" s="2">
        <f>(AF565*(AH565/AI565)/16)*J565/1000</f>
        <v>2.512096774193548</v>
      </c>
      <c r="AK565" t="s">
        <v>267</v>
      </c>
    </row>
    <row r="566" spans="3:37" ht="12.75">
      <c r="C566" s="82">
        <f>AJ566</f>
        <v>1.0163934426229506</v>
      </c>
      <c r="D566" t="str">
        <f>AK566</f>
        <v>mg</v>
      </c>
      <c r="E566" t="s">
        <v>699</v>
      </c>
      <c r="H566">
        <v>1</v>
      </c>
      <c r="I566">
        <v>1</v>
      </c>
      <c r="J566" s="6">
        <f>H566/I566</f>
        <v>1</v>
      </c>
      <c r="K566" s="6"/>
      <c r="L566" s="60">
        <v>1</v>
      </c>
      <c r="M566" s="61">
        <v>0</v>
      </c>
      <c r="N566" s="52">
        <f>M566*2.68</f>
        <v>0</v>
      </c>
      <c r="O566" s="62">
        <f>(L566*1000)/(N566+L566)</f>
        <v>1000</v>
      </c>
      <c r="P566" s="63">
        <v>0.40300000000000002</v>
      </c>
      <c r="Q566" s="61">
        <v>1</v>
      </c>
      <c r="R566" s="64">
        <f>Q566*P566</f>
        <v>0.40300000000000002</v>
      </c>
      <c r="S566" s="61">
        <v>0</v>
      </c>
      <c r="T566" s="65">
        <f>S566*2.68</f>
        <v>0</v>
      </c>
      <c r="U566" s="56">
        <f>1000*(R566)*O566/((R566)+T566)</f>
        <v>999999.99999999988</v>
      </c>
      <c r="V566" s="66">
        <f>(R566+T566)/((S566*6.7)+(Q566))</f>
        <v>0.40300000000000002</v>
      </c>
      <c r="W566" s="67">
        <v>1</v>
      </c>
      <c r="X566" s="68">
        <v>8</v>
      </c>
      <c r="Y566" s="69">
        <f>(W566/X566)*8*R566</f>
        <v>0.40300000000000002</v>
      </c>
      <c r="Z566" s="70">
        <v>1</v>
      </c>
      <c r="AA566" s="71">
        <v>11</v>
      </c>
      <c r="AB566" s="68">
        <v>16</v>
      </c>
      <c r="AC566" s="72">
        <f>(Z566+(AA566/AB566))*2.7</f>
        <v>4.5562500000000004</v>
      </c>
      <c r="AD566" s="73">
        <f>Y566*U566/(Y566+AC566)</f>
        <v>81262.287644301046</v>
      </c>
      <c r="AE566" s="69">
        <f>(Y566+AC566)/(8*(W566/X566)+8*0.84375*(Z566+AA566/AB566))</f>
        <v>0.40024211853720049</v>
      </c>
      <c r="AF566" s="74">
        <f>AD566*AE566</f>
        <v>32524.590163934423</v>
      </c>
      <c r="AG566" t="s">
        <v>293</v>
      </c>
      <c r="AH566" s="71">
        <v>8</v>
      </c>
      <c r="AI566" s="71">
        <v>16</v>
      </c>
      <c r="AJ566" s="2">
        <f>(AF566*(AH566/AI566)/16)*J566/1000</f>
        <v>1.0163934426229506</v>
      </c>
      <c r="AK566" t="s">
        <v>267</v>
      </c>
    </row>
    <row r="567" spans="3:43" ht="13.4" customHeight="1">
      <c r="C567" s="8">
        <f>AJ567</f>
        <v>0.25679694137638059</v>
      </c>
      <c r="D567" t="str">
        <f>AK567</f>
        <v>mg</v>
      </c>
      <c r="E567" t="s">
        <v>700</v>
      </c>
      <c r="H567">
        <v>1</v>
      </c>
      <c r="I567">
        <v>1</v>
      </c>
      <c r="J567" s="6">
        <f>H567/I567</f>
        <v>1</v>
      </c>
      <c r="K567" s="6"/>
      <c r="L567" s="60">
        <v>1</v>
      </c>
      <c r="M567" s="61">
        <v>0</v>
      </c>
      <c r="N567" s="52">
        <f>M567*2.68</f>
        <v>0</v>
      </c>
      <c r="O567" s="62">
        <f>(L567*1000)/(N567+L567)</f>
        <v>1000</v>
      </c>
      <c r="P567" s="63">
        <v>0.40300000000000002</v>
      </c>
      <c r="Q567" s="61">
        <v>1</v>
      </c>
      <c r="R567" s="64">
        <f>Q567*P567</f>
        <v>0.40300000000000002</v>
      </c>
      <c r="S567" s="61">
        <v>0</v>
      </c>
      <c r="T567" s="65">
        <f>S567*2.68</f>
        <v>0</v>
      </c>
      <c r="U567" s="56">
        <f>1000*(R567)*O567/((R567)+T567)</f>
        <v>999999.99999999988</v>
      </c>
      <c r="V567" s="66">
        <f>(R567+T567)/((S567*6.7)+(Q567))</f>
        <v>0.40300000000000002</v>
      </c>
      <c r="W567" s="67">
        <v>0.25</v>
      </c>
      <c r="X567" s="68">
        <v>8</v>
      </c>
      <c r="Y567" s="69">
        <f>(W567/X567)*8*R567</f>
        <v>0.10075000000000001</v>
      </c>
      <c r="Z567" s="70">
        <v>2</v>
      </c>
      <c r="AA567" s="71">
        <v>11</v>
      </c>
      <c r="AB567" s="68">
        <v>16</v>
      </c>
      <c r="AC567" s="72">
        <f>(Z567+(AA567/AB567))*2.7</f>
        <v>7.2562500000000005</v>
      </c>
      <c r="AD567" s="73">
        <f>Y567*U567/(Y567+AC567)</f>
        <v>13694.440668750849</v>
      </c>
      <c r="AE567" s="69">
        <f>(Y567+AC567)/(8*(W567/X567)+8*0.84375*(Z567+AA567/AB567))</f>
        <v>0.40004078164825824</v>
      </c>
      <c r="AF567" s="74">
        <f>AD567*AE567</f>
        <v>5478.3347493627862</v>
      </c>
      <c r="AG567" t="s">
        <v>300</v>
      </c>
      <c r="AH567" s="71">
        <v>12</v>
      </c>
      <c r="AI567" s="71">
        <v>16</v>
      </c>
      <c r="AJ567" s="2">
        <f>(AF567*(AH567/AI567)/16)*J567/1000</f>
        <v>0.25679694137638059</v>
      </c>
      <c r="AK567" t="s">
        <v>267</v>
      </c>
      <c r="AL567" s="45"/>
      <c r="AN567" s="46"/>
      <c r="AO567" s="46"/>
      <c r="AP567" s="46"/>
      <c r="AQ567" s="46"/>
    </row>
    <row r="568" spans="3:43" ht="13.4" customHeight="1">
      <c r="C568" s="12">
        <f>AJ568</f>
        <v>0.018501515012395549</v>
      </c>
      <c r="D568" t="str">
        <f>AK568</f>
        <v>mg</v>
      </c>
      <c r="E568" t="s">
        <v>701</v>
      </c>
      <c r="H568">
        <v>1</v>
      </c>
      <c r="I568">
        <v>1</v>
      </c>
      <c r="J568" s="6">
        <f>H568/I568</f>
        <v>1</v>
      </c>
      <c r="K568" s="6"/>
      <c r="L568" s="60">
        <v>1</v>
      </c>
      <c r="M568" s="61">
        <v>0</v>
      </c>
      <c r="N568" s="52">
        <f>M568*2.68</f>
        <v>0</v>
      </c>
      <c r="O568" s="62">
        <f>(L568*1000)/(N568+L568)</f>
        <v>1000</v>
      </c>
      <c r="P568" s="63">
        <v>0.40300000000000002</v>
      </c>
      <c r="Q568" s="61">
        <v>1</v>
      </c>
      <c r="R568" s="64">
        <f>Q568*P568</f>
        <v>0.40300000000000002</v>
      </c>
      <c r="S568" s="61">
        <v>0</v>
      </c>
      <c r="T568" s="65">
        <f>S568*2.68</f>
        <v>0</v>
      </c>
      <c r="U568" s="56">
        <f>1000*(R568)*O568/((R568)+T568)</f>
        <v>999999.99999999988</v>
      </c>
      <c r="V568" s="66">
        <f>(R568+T568)/((S568*6.7)+(Q568))</f>
        <v>0.40300000000000002</v>
      </c>
      <c r="W568" s="75">
        <v>0.036000000000000004</v>
      </c>
      <c r="X568" s="68">
        <v>8</v>
      </c>
      <c r="Y568" s="69">
        <f>(W568/X568)*8*R568</f>
        <v>0.014508000000000002</v>
      </c>
      <c r="Z568" s="70">
        <v>3</v>
      </c>
      <c r="AA568" s="71">
        <v>10</v>
      </c>
      <c r="AB568" s="68">
        <v>16</v>
      </c>
      <c r="AC568" s="72">
        <f>(Z568+(AA568/AB568))*2.7</f>
        <v>9.7875000000000014</v>
      </c>
      <c r="AD568" s="73">
        <f>Y568*U568/(Y568+AC568)</f>
        <v>1480.1048927933948</v>
      </c>
      <c r="AE568" s="69">
        <f>(Y568+AC568)/(8*(W568/X568)+8*0.84375*(Z568+AA568/AB568))</f>
        <v>0.400004407308787</v>
      </c>
      <c r="AF568" s="74">
        <f>AD568*AE568</f>
        <v>592.04848039665762</v>
      </c>
      <c r="AG568" t="s">
        <v>286</v>
      </c>
      <c r="AH568" s="71">
        <v>8</v>
      </c>
      <c r="AI568" s="71">
        <v>16</v>
      </c>
      <c r="AJ568" s="2">
        <f>(AF568*(AH568/AI568)/16)*J568/1000</f>
        <v>0.018501515012395549</v>
      </c>
      <c r="AK568" t="s">
        <v>267</v>
      </c>
      <c r="AL568" s="105"/>
      <c r="AM568" t="s">
        <v>702</v>
      </c>
      <c r="AN568" s="46"/>
      <c r="AO568" s="46"/>
      <c r="AP568" s="46"/>
      <c r="AQ568" s="46"/>
    </row>
    <row r="569" spans="10:35" ht="12.75">
      <c r="J569" s="6"/>
      <c r="K569" s="6"/>
      <c r="L569" s="50"/>
      <c r="M569" s="51"/>
      <c r="N569" s="52"/>
      <c r="O569" s="53"/>
      <c r="P569" s="50"/>
      <c r="Q569" s="54"/>
      <c r="R569" s="55"/>
      <c r="S569" s="55"/>
      <c r="T569" s="55"/>
      <c r="U569" s="56"/>
      <c r="V569" s="55"/>
      <c r="W569" s="9"/>
      <c r="Y569" s="9"/>
      <c r="Z569" s="9"/>
      <c r="AA569" s="9"/>
      <c r="AC569" s="9"/>
      <c r="AD569" s="57"/>
      <c r="AE569" s="9"/>
      <c r="AF569" s="58"/>
      <c r="AH569" s="71"/>
      <c r="AI569" s="71"/>
    </row>
    <row r="570" spans="5:36" ht="12.75">
      <c r="E570" s="49" t="s">
        <v>703</v>
      </c>
      <c r="L570" s="50"/>
      <c r="M570" s="51"/>
      <c r="N570" s="52"/>
      <c r="O570" s="53"/>
      <c r="P570" s="50"/>
      <c r="Q570" s="54"/>
      <c r="R570" s="55"/>
      <c r="S570" s="55"/>
      <c r="T570" s="55"/>
      <c r="U570" s="56"/>
      <c r="V570" s="55"/>
      <c r="W570" s="9"/>
      <c r="Y570" s="9"/>
      <c r="Z570" s="9"/>
      <c r="AA570" s="9"/>
      <c r="AC570" s="9"/>
      <c r="AD570" s="57"/>
      <c r="AE570" s="9"/>
      <c r="AF570" s="58"/>
      <c r="AG570" s="49" t="str">
        <f>E570</f>
        <v>U7 group - 16 pills, 1 taken every tridiem</v>
      </c>
      <c r="AJ570" s="76"/>
    </row>
    <row r="571" spans="5:36" ht="12.75">
      <c r="E571" s="92" t="s">
        <v>704</v>
      </c>
      <c r="L571" s="50"/>
      <c r="M571" s="51"/>
      <c r="N571" s="52"/>
      <c r="O571" s="53"/>
      <c r="P571" s="50"/>
      <c r="Q571" s="54"/>
      <c r="R571" s="55"/>
      <c r="S571" s="55"/>
      <c r="T571" s="55"/>
      <c r="U571" s="56"/>
      <c r="V571" s="55"/>
      <c r="W571" s="9"/>
      <c r="Y571" s="9"/>
      <c r="Z571" s="9"/>
      <c r="AA571" s="9"/>
      <c r="AC571" s="9"/>
      <c r="AD571" s="57"/>
      <c r="AE571" s="9"/>
      <c r="AF571" s="58"/>
      <c r="AG571" s="92" t="s">
        <v>704</v>
      </c>
      <c r="AJ571" s="76"/>
    </row>
    <row r="572" spans="1:43" ht="14.9" customHeight="1">
      <c r="A572" s="1" t="s">
        <v>665</v>
      </c>
      <c r="C572" s="10">
        <f>AJ572</f>
        <v>90.679923715451665</v>
      </c>
      <c r="D572" t="str">
        <f>AK572</f>
        <v>µg</v>
      </c>
      <c r="E572" t="s">
        <v>666</v>
      </c>
      <c r="F572" t="s">
        <v>667</v>
      </c>
      <c r="G572" t="s">
        <v>668</v>
      </c>
      <c r="H572" s="7">
        <v>1</v>
      </c>
      <c r="I572" s="6">
        <v>1</v>
      </c>
      <c r="J572" s="6">
        <f>H572/I572</f>
        <v>1</v>
      </c>
      <c r="K572" s="59">
        <v>0.248</v>
      </c>
      <c r="L572" s="75">
        <v>0.062</v>
      </c>
      <c r="M572" s="61">
        <v>4</v>
      </c>
      <c r="N572" s="52">
        <f>M572*2.68</f>
        <v>10.720000000000001</v>
      </c>
      <c r="O572" s="62">
        <f>(L572*1000)/(N572+L572)</f>
        <v>5.7503246150992391</v>
      </c>
      <c r="P572" s="63">
        <v>0.36699999999999999</v>
      </c>
      <c r="Q572" s="61">
        <v>1</v>
      </c>
      <c r="R572" s="64">
        <f>Q572*P572</f>
        <v>0.36699999999999999</v>
      </c>
      <c r="S572" s="61">
        <v>0</v>
      </c>
      <c r="T572" s="65">
        <f>S572*2.68</f>
        <v>0</v>
      </c>
      <c r="U572" s="56">
        <f>1000*(R572)*O572/((R572)+T572)</f>
        <v>5750.3246150992391</v>
      </c>
      <c r="V572" s="66">
        <f>(R572+T572)/((S572*6.7)+(Q572))</f>
        <v>0.36699999999999999</v>
      </c>
      <c r="W572" s="67">
        <v>1</v>
      </c>
      <c r="X572" s="68">
        <v>8</v>
      </c>
      <c r="Y572" s="69">
        <f>(W572*8*V572)/X572</f>
        <v>0.36699999999999999</v>
      </c>
      <c r="Z572" s="70">
        <v>0</v>
      </c>
      <c r="AA572" s="71">
        <v>0</v>
      </c>
      <c r="AB572" s="68">
        <v>16</v>
      </c>
      <c r="AC572" s="68">
        <f>(Z572+(AA572/AB572))*2.7</f>
        <v>0</v>
      </c>
      <c r="AD572" s="73">
        <f>Y572*U572/(Y572+AC572)</f>
        <v>5750.3246150992391</v>
      </c>
      <c r="AE572" s="69">
        <f>(Y572+AC572)/(8*(W572/X572)+8*0.84375*(Z572+AA572/AB572))</f>
        <v>0.36699999999999999</v>
      </c>
      <c r="AF572" s="74">
        <f>AD572*AE572</f>
        <v>2110.3691337414207</v>
      </c>
      <c r="AG572" s="75" t="s">
        <v>666</v>
      </c>
      <c r="AH572" s="71">
        <v>11</v>
      </c>
      <c r="AI572" s="71">
        <v>16</v>
      </c>
      <c r="AJ572" s="2">
        <f>(AF572*(AH572/AI572)/16)*J572</f>
        <v>90.679923715451665</v>
      </c>
      <c r="AK572" t="s">
        <v>41</v>
      </c>
      <c r="AM572" s="77"/>
      <c r="AN572" s="77"/>
      <c r="AO572" s="77"/>
      <c r="AP572" s="77"/>
      <c r="AQ572" s="77"/>
    </row>
    <row r="573" spans="1:43" ht="14.9" customHeight="1">
      <c r="A573" s="1" t="s">
        <v>584</v>
      </c>
      <c r="C573" s="94">
        <f>AJ573</f>
        <v>4.6362732677855387</v>
      </c>
      <c r="D573" t="str">
        <f>AK573</f>
        <v>µg</v>
      </c>
      <c r="E573" t="s">
        <v>584</v>
      </c>
      <c r="F573" t="s">
        <v>585</v>
      </c>
      <c r="G573" t="s">
        <v>586</v>
      </c>
      <c r="H573" s="7">
        <v>1</v>
      </c>
      <c r="I573" s="6">
        <v>1.84</v>
      </c>
      <c r="J573" s="6">
        <f>H573/I573</f>
        <v>0.5434782608695653</v>
      </c>
      <c r="K573" s="59">
        <v>0.36399999999999999</v>
      </c>
      <c r="L573" s="60">
        <v>0.184</v>
      </c>
      <c r="M573" s="78">
        <f>N573/2.68</f>
        <v>2.0223880597014925</v>
      </c>
      <c r="N573" s="67">
        <v>5.42</v>
      </c>
      <c r="O573" s="62">
        <f>(L573*1000)/(N573+L573)</f>
        <v>32.833690221270523</v>
      </c>
      <c r="P573" s="63">
        <v>0.39700000000000002</v>
      </c>
      <c r="Q573" s="61">
        <v>1</v>
      </c>
      <c r="R573" s="64">
        <f>Q573*P573</f>
        <v>0.39700000000000002</v>
      </c>
      <c r="S573" s="61">
        <v>0</v>
      </c>
      <c r="T573" s="65">
        <f>S573*2.68</f>
        <v>0</v>
      </c>
      <c r="U573" s="56">
        <f>1000*(R573)*O573/((R573)+T573)</f>
        <v>32833.690221270517</v>
      </c>
      <c r="V573" s="66">
        <f>(R573+T573)/((S573*6.7)+(Q573))</f>
        <v>0.39700000000000002</v>
      </c>
      <c r="W573" s="67">
        <v>0.50</v>
      </c>
      <c r="X573" s="68">
        <v>8</v>
      </c>
      <c r="Y573" s="69">
        <f>(W573*8*V573)/X573</f>
        <v>0.19850000000000001</v>
      </c>
      <c r="Z573" s="70">
        <v>7</v>
      </c>
      <c r="AA573" s="71">
        <v>0</v>
      </c>
      <c r="AB573" s="68">
        <v>16</v>
      </c>
      <c r="AC573" s="68">
        <f>(Z573+(AA573/AB573))*2.7</f>
        <v>18.900000000000002</v>
      </c>
      <c r="AD573" s="73">
        <f>Y573*U573/(Y573+AC573)</f>
        <v>341.25651275870865</v>
      </c>
      <c r="AE573" s="69">
        <f>(Y573+AC573)/(8*(W573/X573)+8*0.84375*(Z573+AA573/AB573))</f>
        <v>0.39996858638743454</v>
      </c>
      <c r="AF573" s="74">
        <f>AD573*AE573</f>
        <v>136.49188500360623</v>
      </c>
      <c r="AG573" s="75" t="s">
        <v>584</v>
      </c>
      <c r="AH573" s="71">
        <v>16</v>
      </c>
      <c r="AI573" s="71">
        <v>16</v>
      </c>
      <c r="AJ573" s="2">
        <f>(AF573*(AH573/AI573)/16)*J573</f>
        <v>4.6362732677855387</v>
      </c>
      <c r="AK573" t="s">
        <v>41</v>
      </c>
      <c r="AM573" s="77"/>
      <c r="AN573" s="77"/>
      <c r="AO573" s="77"/>
      <c r="AP573" s="77"/>
      <c r="AQ573" s="77"/>
    </row>
    <row r="574" spans="1:44" ht="14.9" customHeight="1">
      <c r="A574" s="1" t="s">
        <v>529</v>
      </c>
      <c r="B574" t="s">
        <v>673</v>
      </c>
      <c r="C574" s="10">
        <f>AJ574</f>
        <v>17.942583732057418</v>
      </c>
      <c r="D574" t="str">
        <f>AK574</f>
        <v>AU (1 AU=1µL Yukon Jack Whiskey)</v>
      </c>
      <c r="E574" t="s">
        <v>530</v>
      </c>
      <c r="F574" t="s">
        <v>531</v>
      </c>
      <c r="G574" t="s">
        <v>532</v>
      </c>
      <c r="H574" s="81">
        <v>1</v>
      </c>
      <c r="I574" s="6">
        <v>1</v>
      </c>
      <c r="J574" s="6">
        <f>H574/I574</f>
        <v>1</v>
      </c>
      <c r="K574" s="6"/>
      <c r="L574" s="88">
        <v>0.50</v>
      </c>
      <c r="M574" s="101">
        <f>N574/2.68</f>
        <v>194.77611940298507</v>
      </c>
      <c r="N574" s="67">
        <v>522</v>
      </c>
      <c r="O574" s="62">
        <f>(L574*1000)/(N574+L574)</f>
        <v>0.9569377990430622</v>
      </c>
      <c r="P574" s="63">
        <v>0.48</v>
      </c>
      <c r="Q574" s="61">
        <v>1</v>
      </c>
      <c r="R574" s="64">
        <f>Q574*P574</f>
        <v>0.47999999999999998</v>
      </c>
      <c r="S574" s="61">
        <v>0</v>
      </c>
      <c r="T574" s="65">
        <f>S574*2.68</f>
        <v>0</v>
      </c>
      <c r="U574" s="56">
        <f>1000*(R574)*O574/((R574)+T574)</f>
        <v>956.93779904306223</v>
      </c>
      <c r="V574" s="66">
        <f>(R574+T574)/((S574*6.7)+(Q574))</f>
        <v>0.47999999999999998</v>
      </c>
      <c r="W574" s="67">
        <v>1</v>
      </c>
      <c r="X574" s="68">
        <v>8</v>
      </c>
      <c r="Y574" s="69">
        <f>(W574*8*V574)/X574</f>
        <v>0.47999999999999998</v>
      </c>
      <c r="Z574" s="70">
        <v>0</v>
      </c>
      <c r="AA574" s="71">
        <v>0</v>
      </c>
      <c r="AB574" s="68">
        <v>16</v>
      </c>
      <c r="AC574" s="68">
        <f>(Z574+(AA574/AB574))*2.7</f>
        <v>0</v>
      </c>
      <c r="AD574" s="73">
        <f>Y574*U574/(Y574+AC574)</f>
        <v>956.93779904306223</v>
      </c>
      <c r="AE574" s="69">
        <f>(Y574+AC574)/(8*(W574/X574)+8*0.84375*(Z574+AA574/AB574))</f>
        <v>0.47999999999999998</v>
      </c>
      <c r="AF574" s="74">
        <f>(3.2/8)*AD574</f>
        <v>382.7751196172249</v>
      </c>
      <c r="AG574" s="75" t="s">
        <v>530</v>
      </c>
      <c r="AH574">
        <v>12</v>
      </c>
      <c r="AI574">
        <v>16</v>
      </c>
      <c r="AJ574" s="2">
        <f>(AF574*(AH574/AI574)/16)*J574</f>
        <v>17.942583732057418</v>
      </c>
      <c r="AK574" t="s">
        <v>533</v>
      </c>
      <c r="AL574" s="100"/>
      <c r="AM574" s="77"/>
      <c r="AN574" s="12"/>
      <c r="AP574" s="2"/>
      <c r="AR574" s="12"/>
    </row>
    <row r="575" spans="3:37" ht="13.4" customHeight="1">
      <c r="C575" s="8">
        <f>AJ575</f>
        <v>0.96537678207739297</v>
      </c>
      <c r="D575" t="str">
        <f>AK575</f>
        <v>mg</v>
      </c>
      <c r="E575" t="s">
        <v>307</v>
      </c>
      <c r="H575">
        <v>1</v>
      </c>
      <c r="I575">
        <v>1</v>
      </c>
      <c r="J575" s="6">
        <f>H575/I575</f>
        <v>1</v>
      </c>
      <c r="K575" s="6"/>
      <c r="L575" s="60">
        <v>1</v>
      </c>
      <c r="M575" s="61">
        <v>0</v>
      </c>
      <c r="N575" s="52">
        <f>M575*2.68</f>
        <v>0</v>
      </c>
      <c r="O575" s="62">
        <f>(L575*1000)/(N575+L575)</f>
        <v>1000</v>
      </c>
      <c r="P575" s="63">
        <v>0.47400000000000003</v>
      </c>
      <c r="Q575" s="61">
        <v>1</v>
      </c>
      <c r="R575" s="64">
        <f>Q575*P575</f>
        <v>0.47400000000000003</v>
      </c>
      <c r="S575" s="61">
        <v>0</v>
      </c>
      <c r="T575" s="65">
        <f>S575*2.68</f>
        <v>0</v>
      </c>
      <c r="U575" s="56">
        <f>1000*(R575)*O575/((R575)+T575)</f>
        <v>1000000</v>
      </c>
      <c r="V575" s="66">
        <f>(R575+T575)/((S575*6.7)+(Q575))</f>
        <v>0.47400000000000003</v>
      </c>
      <c r="W575" s="67">
        <v>1</v>
      </c>
      <c r="X575" s="68">
        <v>8</v>
      </c>
      <c r="Y575" s="69">
        <f>(W575/X575)*8*R575</f>
        <v>0.47400000000000003</v>
      </c>
      <c r="Z575" s="70">
        <v>2</v>
      </c>
      <c r="AA575" s="71">
        <v>2</v>
      </c>
      <c r="AB575" s="68">
        <v>16</v>
      </c>
      <c r="AC575" s="72">
        <f>(Z575+(AA575/AB575))*2.7</f>
        <v>5.7375000000000007</v>
      </c>
      <c r="AD575" s="73">
        <f>Y575*U575/(Y575+AC575)</f>
        <v>76310.070031393378</v>
      </c>
      <c r="AE575" s="69">
        <f>(Y575+AC575)/(8*(W575/X575)+8*0.84375*(Z575+AA575/AB575))</f>
        <v>0.40482281059063135</v>
      </c>
      <c r="AF575" s="74">
        <f>AD575*AE575</f>
        <v>30892.057026476574</v>
      </c>
      <c r="AG575" t="s">
        <v>307</v>
      </c>
      <c r="AH575" s="71">
        <v>8</v>
      </c>
      <c r="AI575" s="71">
        <v>16</v>
      </c>
      <c r="AJ575" s="2">
        <f>(AF575*(AH575/AI575)/16)*J575/1000</f>
        <v>0.96537678207739297</v>
      </c>
      <c r="AK575" t="s">
        <v>267</v>
      </c>
    </row>
    <row r="576" spans="3:37" ht="12.75">
      <c r="C576" s="8">
        <f>AJ576</f>
        <v>0.26937046004842607</v>
      </c>
      <c r="D576" t="str">
        <f>AK576</f>
        <v>mg</v>
      </c>
      <c r="E576" t="s">
        <v>283</v>
      </c>
      <c r="H576">
        <v>1</v>
      </c>
      <c r="I576">
        <v>1</v>
      </c>
      <c r="J576" s="6">
        <f>H576/I576</f>
        <v>1</v>
      </c>
      <c r="K576" s="6"/>
      <c r="L576" s="60">
        <v>1</v>
      </c>
      <c r="M576" s="61">
        <v>0</v>
      </c>
      <c r="N576" s="52">
        <f>M576*2.68</f>
        <v>0</v>
      </c>
      <c r="O576" s="62">
        <f>(L576*1000)/(N576+L576)</f>
        <v>1000</v>
      </c>
      <c r="P576" s="63">
        <v>0.44500000000000001</v>
      </c>
      <c r="Q576" s="61">
        <v>1</v>
      </c>
      <c r="R576" s="64">
        <f>Q576*P576</f>
        <v>0.44500000000000001</v>
      </c>
      <c r="S576" s="61">
        <v>0</v>
      </c>
      <c r="T576" s="65">
        <f>S576*2.68</f>
        <v>0</v>
      </c>
      <c r="U576" s="56">
        <f>1000*(R576)*O576/((R576)+T576)</f>
        <v>1000000</v>
      </c>
      <c r="V576" s="66">
        <f>(R576+T576)/((S576*6.7)+(Q576))</f>
        <v>0.44500000000000001</v>
      </c>
      <c r="W576" s="67">
        <v>0.25</v>
      </c>
      <c r="X576" s="68">
        <v>8</v>
      </c>
      <c r="Y576" s="69">
        <f>(W576/X576)*8*R576</f>
        <v>0.11125</v>
      </c>
      <c r="Z576" s="70">
        <v>1</v>
      </c>
      <c r="AA576" s="71">
        <v>14</v>
      </c>
      <c r="AB576" s="68">
        <v>16</v>
      </c>
      <c r="AC576" s="72">
        <f>(Z576+(AA576/AB576))*2.7</f>
        <v>5.0625</v>
      </c>
      <c r="AD576" s="73">
        <f>Y576*U576/(Y576+AC576)</f>
        <v>21502.778448900699</v>
      </c>
      <c r="AE576" s="69">
        <f>(Y576+AC576)/(8*(W576/X576)+8*0.84375*(Z576+AA576/AB576))</f>
        <v>0.40087167070217911</v>
      </c>
      <c r="AF576" s="74">
        <f>AD576*AE576</f>
        <v>8619.8547215496346</v>
      </c>
      <c r="AG576" t="s">
        <v>283</v>
      </c>
      <c r="AH576" s="71">
        <v>8</v>
      </c>
      <c r="AI576" s="71">
        <v>16</v>
      </c>
      <c r="AJ576" s="2">
        <f>(AF576*(AH576/AI576)/16)*J576/1000</f>
        <v>0.26937046004842607</v>
      </c>
      <c r="AK576" t="s">
        <v>267</v>
      </c>
    </row>
    <row r="577" spans="3:37" ht="12.75">
      <c r="C577" s="8">
        <f>AJ577</f>
        <v>0.67043847241867038</v>
      </c>
      <c r="D577" t="str">
        <f>AK577</f>
        <v>mg</v>
      </c>
      <c r="E577" t="s">
        <v>282</v>
      </c>
      <c r="H577">
        <v>1</v>
      </c>
      <c r="I577">
        <v>1</v>
      </c>
      <c r="J577" s="6">
        <f>H577/I577</f>
        <v>1</v>
      </c>
      <c r="K577" s="6"/>
      <c r="L577" s="60">
        <v>1</v>
      </c>
      <c r="M577" s="61">
        <v>0</v>
      </c>
      <c r="N577" s="52">
        <f>M577*2.68</f>
        <v>0</v>
      </c>
      <c r="O577" s="62">
        <f>(L577*1000)/(N577+L577)</f>
        <v>1000</v>
      </c>
      <c r="P577" s="63">
        <v>0.47400000000000003</v>
      </c>
      <c r="Q577" s="61">
        <v>1</v>
      </c>
      <c r="R577" s="64">
        <f>Q577*P577</f>
        <v>0.47400000000000003</v>
      </c>
      <c r="S577" s="61">
        <v>0</v>
      </c>
      <c r="T577" s="65">
        <f>S577*2.68</f>
        <v>0</v>
      </c>
      <c r="U577" s="56">
        <f>1000*(R577)*O577/((R577)+T577)</f>
        <v>1000000</v>
      </c>
      <c r="V577" s="66">
        <f>(R577+T577)/((S577*6.7)+(Q577))</f>
        <v>0.47400000000000003</v>
      </c>
      <c r="W577" s="67">
        <v>0.50</v>
      </c>
      <c r="X577" s="68">
        <v>8</v>
      </c>
      <c r="Y577" s="69">
        <f>(W577/X577)*8*R577</f>
        <v>0.23700000000000002</v>
      </c>
      <c r="Z577" s="70">
        <v>1</v>
      </c>
      <c r="AA577" s="71">
        <v>9</v>
      </c>
      <c r="AB577" s="68">
        <v>16</v>
      </c>
      <c r="AC577" s="72">
        <f>(Z577+(AA577/AB577))*2.7</f>
        <v>4.21875</v>
      </c>
      <c r="AD577" s="73">
        <f>Y577*U577/(Y577+AC577)</f>
        <v>53189.698703921902</v>
      </c>
      <c r="AE577" s="69">
        <f>(Y577+AC577)/(8*(W577/X577)+8*0.84375*(Z577+AA577/AB577))</f>
        <v>0.40334936350777928</v>
      </c>
      <c r="AF577" s="74">
        <f>AD577*AE577</f>
        <v>21454.031117397451</v>
      </c>
      <c r="AG577" t="s">
        <v>282</v>
      </c>
      <c r="AH577" s="71">
        <v>8</v>
      </c>
      <c r="AI577" s="71">
        <v>16</v>
      </c>
      <c r="AJ577" s="2">
        <f>(AF577*(AH577/AI577)/16)*J577/1000</f>
        <v>0.67043847241867038</v>
      </c>
      <c r="AK577" t="s">
        <v>267</v>
      </c>
    </row>
    <row r="578" spans="3:37" ht="12.75">
      <c r="C578" s="8">
        <f>AJ578</f>
        <v>0.45473684210526311</v>
      </c>
      <c r="D578" t="str">
        <f>AK578</f>
        <v>mg</v>
      </c>
      <c r="E578" t="s">
        <v>306</v>
      </c>
      <c r="H578">
        <v>1</v>
      </c>
      <c r="I578">
        <v>1</v>
      </c>
      <c r="J578" s="6">
        <f>H578/I578</f>
        <v>1</v>
      </c>
      <c r="K578" s="6"/>
      <c r="L578" s="60">
        <v>1</v>
      </c>
      <c r="M578" s="61">
        <v>0</v>
      </c>
      <c r="N578" s="52">
        <f>M578*2.68</f>
        <v>0</v>
      </c>
      <c r="O578" s="62">
        <f>(L578*1000)/(N578+L578)</f>
        <v>1000</v>
      </c>
      <c r="P578" s="63">
        <v>0.432</v>
      </c>
      <c r="Q578" s="61">
        <v>1</v>
      </c>
      <c r="R578" s="64">
        <f>Q578*P578</f>
        <v>0.432</v>
      </c>
      <c r="S578" s="61">
        <v>0</v>
      </c>
      <c r="T578" s="65">
        <f>S578*2.68</f>
        <v>0</v>
      </c>
      <c r="U578" s="56">
        <f>1000*(R578)*O578/((R578)+T578)</f>
        <v>1000000</v>
      </c>
      <c r="V578" s="66">
        <f>(R578+T578)/((S578*6.7)+(Q578))</f>
        <v>0.432</v>
      </c>
      <c r="W578" s="67">
        <v>0.50</v>
      </c>
      <c r="X578" s="68">
        <v>8</v>
      </c>
      <c r="Y578" s="69">
        <f>(W578/X578)*8*R578</f>
        <v>0.216</v>
      </c>
      <c r="Z578" s="70">
        <v>2</v>
      </c>
      <c r="AA578" s="71">
        <v>2</v>
      </c>
      <c r="AB578" s="68">
        <v>16</v>
      </c>
      <c r="AC578" s="72">
        <f>(Z578+(AA578/AB578))*2.7</f>
        <v>5.7375000000000007</v>
      </c>
      <c r="AD578" s="73">
        <f>Y578*U578/(Y578+AC578)</f>
        <v>36281.17913832199</v>
      </c>
      <c r="AE578" s="69">
        <f>(Y578+AC578)/(8*(W578/X578)+8*0.84375*(Z578+AA578/AB578))</f>
        <v>0.40107789473684213</v>
      </c>
      <c r="AF578" s="74">
        <f>AD578*AE578</f>
        <v>14551.57894736842</v>
      </c>
      <c r="AG578" t="s">
        <v>306</v>
      </c>
      <c r="AH578" s="71">
        <v>8</v>
      </c>
      <c r="AI578" s="71">
        <v>16</v>
      </c>
      <c r="AJ578" s="2">
        <f>(AF578*(AH578/AI578)/16)*J578/1000</f>
        <v>0.45473684210526311</v>
      </c>
      <c r="AK578" t="s">
        <v>267</v>
      </c>
    </row>
    <row r="579" spans="5:36" ht="12.75">
      <c r="E579" s="92" t="s">
        <v>705</v>
      </c>
      <c r="L579" s="50"/>
      <c r="M579" s="51"/>
      <c r="N579" s="52"/>
      <c r="O579" s="53"/>
      <c r="P579" s="50"/>
      <c r="Q579" s="54"/>
      <c r="R579" s="55"/>
      <c r="S579" s="55"/>
      <c r="T579" s="55"/>
      <c r="U579" s="56"/>
      <c r="V579" s="55"/>
      <c r="W579" s="9"/>
      <c r="Y579" s="9"/>
      <c r="Z579" s="9"/>
      <c r="AA579" s="9"/>
      <c r="AC579" s="9"/>
      <c r="AD579" s="57"/>
      <c r="AE579" s="9"/>
      <c r="AF579" s="58"/>
      <c r="AG579" s="92" t="s">
        <v>705</v>
      </c>
      <c r="AJ579" s="76"/>
    </row>
    <row r="580" spans="1:43" ht="14.9" customHeight="1">
      <c r="A580" s="1" t="s">
        <v>665</v>
      </c>
      <c r="C580" s="10">
        <f>AJ580</f>
        <v>41.218147143387121</v>
      </c>
      <c r="D580" t="str">
        <f>AK580</f>
        <v>µg</v>
      </c>
      <c r="E580" t="s">
        <v>666</v>
      </c>
      <c r="F580" t="s">
        <v>667</v>
      </c>
      <c r="G580" t="s">
        <v>668</v>
      </c>
      <c r="H580" s="7">
        <v>1</v>
      </c>
      <c r="I580" s="6">
        <v>1</v>
      </c>
      <c r="J580" s="6">
        <f>H580/I580</f>
        <v>1</v>
      </c>
      <c r="K580" s="59">
        <v>0.248</v>
      </c>
      <c r="L580" s="75">
        <v>0.062</v>
      </c>
      <c r="M580" s="61">
        <v>4</v>
      </c>
      <c r="N580" s="52">
        <f>M580*2.68</f>
        <v>10.720000000000001</v>
      </c>
      <c r="O580" s="62">
        <f>(L580*1000)/(N580+L580)</f>
        <v>5.7503246150992391</v>
      </c>
      <c r="P580" s="63">
        <v>0.36699999999999999</v>
      </c>
      <c r="Q580" s="61">
        <v>1</v>
      </c>
      <c r="R580" s="64">
        <f>Q580*P580</f>
        <v>0.36699999999999999</v>
      </c>
      <c r="S580" s="61">
        <v>0</v>
      </c>
      <c r="T580" s="65">
        <f>S580*2.68</f>
        <v>0</v>
      </c>
      <c r="U580" s="56">
        <f>1000*(R580)*O580/((R580)+T580)</f>
        <v>5750.3246150992391</v>
      </c>
      <c r="V580" s="66">
        <f>(R580+T580)/((S580*6.7)+(Q580))</f>
        <v>0.36699999999999999</v>
      </c>
      <c r="W580" s="67">
        <v>1</v>
      </c>
      <c r="X580" s="68">
        <v>8</v>
      </c>
      <c r="Y580" s="69">
        <f>(W580*8*V580)/X580</f>
        <v>0.36699999999999999</v>
      </c>
      <c r="Z580" s="70">
        <v>0</v>
      </c>
      <c r="AA580" s="71">
        <v>0</v>
      </c>
      <c r="AB580" s="68">
        <v>16</v>
      </c>
      <c r="AC580" s="68">
        <f>(Z580+(AA580/AB580))*2.7</f>
        <v>0</v>
      </c>
      <c r="AD580" s="73">
        <f>Y580*U580/(Y580+AC580)</f>
        <v>5750.3246150992391</v>
      </c>
      <c r="AE580" s="69">
        <f>(Y580+AC580)/(8*(W580/X580)+8*0.84375*(Z580+AA580/AB580))</f>
        <v>0.36699999999999999</v>
      </c>
      <c r="AF580" s="74">
        <f>AD580*AE580</f>
        <v>2110.3691337414207</v>
      </c>
      <c r="AG580" s="75" t="s">
        <v>666</v>
      </c>
      <c r="AH580" s="71">
        <v>5</v>
      </c>
      <c r="AI580" s="71">
        <v>16</v>
      </c>
      <c r="AJ580" s="2">
        <f>(AF580*(AH580/AI580)/16)*J580</f>
        <v>41.218147143387121</v>
      </c>
      <c r="AK580" t="s">
        <v>41</v>
      </c>
      <c r="AM580" s="77"/>
      <c r="AN580" s="77"/>
      <c r="AO580" s="77"/>
      <c r="AP580" s="77"/>
      <c r="AQ580" s="77"/>
    </row>
    <row r="581" spans="1:43" ht="14.9" customHeight="1">
      <c r="A581" s="1" t="s">
        <v>461</v>
      </c>
      <c r="B581" t="s">
        <v>673</v>
      </c>
      <c r="C581" s="10">
        <f>AJ581</f>
        <v>32.436825020792256</v>
      </c>
      <c r="D581" t="str">
        <f>AK581</f>
        <v>ng</v>
      </c>
      <c r="E581" t="s">
        <v>706</v>
      </c>
      <c r="F581" t="s">
        <v>463</v>
      </c>
      <c r="G581" s="1" t="s">
        <v>620</v>
      </c>
      <c r="H581">
        <v>1</v>
      </c>
      <c r="I581">
        <v>1</v>
      </c>
      <c r="J581" s="6">
        <f>H581/I581</f>
        <v>1</v>
      </c>
      <c r="K581" s="6"/>
      <c r="L581" s="60">
        <v>0.028000000000000001</v>
      </c>
      <c r="M581" s="78">
        <f>N581/2.68</f>
        <v>14.067164179104477</v>
      </c>
      <c r="N581" s="67">
        <v>37.700000000000003</v>
      </c>
      <c r="O581" s="62">
        <f>(L581*1000)/(N581+L581)</f>
        <v>0.7421543681085665</v>
      </c>
      <c r="P581" s="63">
        <v>0.49</v>
      </c>
      <c r="Q581" s="84">
        <f>R581/P581</f>
        <v>1.0040816326530613</v>
      </c>
      <c r="R581" s="75">
        <v>0.49199999999999999</v>
      </c>
      <c r="S581" s="84">
        <f>T581/2.68</f>
        <v>7.0149253731343286</v>
      </c>
      <c r="T581" s="71">
        <v>18.80</v>
      </c>
      <c r="U581" s="56">
        <f>1000*(R581)*O581/((R581)+T581)</f>
        <v>18.927013741935241</v>
      </c>
      <c r="V581" s="66">
        <f>(R581+T581)/((S581*6.7)+(Q581))</f>
        <v>0.40188249298529038</v>
      </c>
      <c r="W581" s="67">
        <v>2</v>
      </c>
      <c r="X581" s="68">
        <v>8</v>
      </c>
      <c r="Y581" s="69">
        <f>(W581*8*V581)/X581</f>
        <v>0.80376498597058077</v>
      </c>
      <c r="Z581" s="70">
        <v>1</v>
      </c>
      <c r="AA581" s="71">
        <v>14</v>
      </c>
      <c r="AB581" s="68">
        <v>16</v>
      </c>
      <c r="AC581" s="68">
        <f>(Z581+(AA581/AB581))*2.7</f>
        <v>5.0625</v>
      </c>
      <c r="AD581" s="73">
        <f>Y581*U581/(Y581+AC581)</f>
        <v>2.593280557754174</v>
      </c>
      <c r="AE581" s="69">
        <f>(Y581+AC581)/(8*(W581/X581)+8*0.84375*(Z581+AA581/AB581))</f>
        <v>0.40025688603637222</v>
      </c>
      <c r="AF581" s="74">
        <f>AD581*AE581</f>
        <v>1.0379784006653523</v>
      </c>
      <c r="AG581" t="s">
        <v>706</v>
      </c>
      <c r="AH581" s="71">
        <v>8</v>
      </c>
      <c r="AI581" s="71">
        <v>16</v>
      </c>
      <c r="AJ581" s="2">
        <f>(AF581*(AH581/AI581)/16)*J581*1000</f>
        <v>32.436825020792256</v>
      </c>
      <c r="AK581" t="s">
        <v>176</v>
      </c>
      <c r="AM581" s="77"/>
      <c r="AN581" s="77"/>
      <c r="AO581" s="77"/>
      <c r="AP581" s="77"/>
      <c r="AQ581" s="77"/>
    </row>
    <row r="582" spans="1:37" ht="12.75">
      <c r="A582" s="1" t="s">
        <v>578</v>
      </c>
      <c r="B582" t="s">
        <v>673</v>
      </c>
      <c r="C582" s="10">
        <f>AJ582</f>
        <v>39.921875</v>
      </c>
      <c r="D582" t="str">
        <f>AK582</f>
        <v>AU (1 AU is 1mg carrot powder)</v>
      </c>
      <c r="E582" t="s">
        <v>579</v>
      </c>
      <c r="F582" t="s">
        <v>580</v>
      </c>
      <c r="G582" t="s">
        <v>581</v>
      </c>
      <c r="H582" s="6">
        <v>1</v>
      </c>
      <c r="I582" s="6">
        <v>1</v>
      </c>
      <c r="J582" s="6">
        <f>H582/I582</f>
        <v>1</v>
      </c>
      <c r="K582" s="59">
        <v>0.36499999999999999</v>
      </c>
      <c r="L582" s="75">
        <v>1</v>
      </c>
      <c r="M582" s="61">
        <v>0</v>
      </c>
      <c r="N582" s="52">
        <f>M582*2.68</f>
        <v>0</v>
      </c>
      <c r="O582" s="62">
        <f>(L582*1000)/(N582+L582)</f>
        <v>1000</v>
      </c>
      <c r="P582" s="80">
        <v>0.36499999999999999</v>
      </c>
      <c r="Q582" s="61">
        <v>1</v>
      </c>
      <c r="R582" s="64">
        <f>Q582*P582</f>
        <v>0.36499999999999999</v>
      </c>
      <c r="S582" s="61">
        <v>0</v>
      </c>
      <c r="T582" s="65">
        <f>S582*2.68</f>
        <v>0</v>
      </c>
      <c r="U582" s="56">
        <f>1000*(R582)*O582/((R582)+T582)</f>
        <v>1000000</v>
      </c>
      <c r="V582" s="66">
        <f>(R582+T582)/((S582*6.7)+(Q582))</f>
        <v>0.36499999999999999</v>
      </c>
      <c r="W582" s="67">
        <v>1</v>
      </c>
      <c r="X582" s="68">
        <v>8</v>
      </c>
      <c r="Y582" s="69">
        <f>(W582*8*V582)/X582</f>
        <v>0.36499999999999999</v>
      </c>
      <c r="Z582" s="70">
        <v>0</v>
      </c>
      <c r="AA582" s="71">
        <v>0</v>
      </c>
      <c r="AB582" s="68">
        <v>16</v>
      </c>
      <c r="AC582" s="79">
        <f>(Z582+(AA582/AB582))*2.7</f>
        <v>0</v>
      </c>
      <c r="AD582" s="73">
        <f>Y582*U582/(Y582+AC582)</f>
        <v>1000000</v>
      </c>
      <c r="AE582" s="69">
        <f>(Y582+AC582)/(8*(W582/X582)+8*0.84375*(Z582+AA582/AB582))</f>
        <v>0.36499999999999999</v>
      </c>
      <c r="AF582" s="74">
        <f>AD582*AE582</f>
        <v>365000</v>
      </c>
      <c r="AG582" t="s">
        <v>579</v>
      </c>
      <c r="AH582" s="71">
        <v>28</v>
      </c>
      <c r="AI582" s="71">
        <v>16</v>
      </c>
      <c r="AJ582" s="2">
        <f>(AF582*(AH582/AI582)/16)*J582*0.001</f>
        <v>39.921875</v>
      </c>
      <c r="AK582" t="s">
        <v>626</v>
      </c>
    </row>
    <row r="583" spans="1:42" ht="14.9" customHeight="1">
      <c r="A583" s="1" t="s">
        <v>77</v>
      </c>
      <c r="B583" t="s">
        <v>673</v>
      </c>
      <c r="C583" s="94">
        <f>AJ583</f>
        <v>9.6204221397159895</v>
      </c>
      <c r="D583" t="str">
        <f>AK583</f>
        <v>µg</v>
      </c>
      <c r="E583" t="s">
        <v>78</v>
      </c>
      <c r="F583" t="s">
        <v>79</v>
      </c>
      <c r="G583" t="s">
        <v>80</v>
      </c>
      <c r="H583" s="6">
        <v>52</v>
      </c>
      <c r="I583" s="6">
        <v>418.33</v>
      </c>
      <c r="J583" s="6">
        <f>H583/I583</f>
        <v>0.12430377931298257</v>
      </c>
      <c r="K583" s="59">
        <v>0.52800000000000002</v>
      </c>
      <c r="L583" s="60">
        <v>0.91500000000000004</v>
      </c>
      <c r="M583" s="61">
        <v>1.88</v>
      </c>
      <c r="N583" s="52">
        <f>M583*2.68</f>
        <v>5.0384000000000002</v>
      </c>
      <c r="O583" s="62">
        <f>(L583*1000)/(N583+L583)</f>
        <v>153.6936876406759</v>
      </c>
      <c r="P583" s="63">
        <v>0.42399999999999999</v>
      </c>
      <c r="Q583" s="61">
        <v>1</v>
      </c>
      <c r="R583" s="64">
        <f>Q583*P583</f>
        <v>0.42399999999999999</v>
      </c>
      <c r="S583" s="61">
        <v>0</v>
      </c>
      <c r="T583" s="65">
        <f>S583*2.68</f>
        <v>0</v>
      </c>
      <c r="U583" s="56">
        <f>1000*(R583)*O583/((R583)+T583)</f>
        <v>153693.68764067593</v>
      </c>
      <c r="V583" s="66">
        <f>(R583+T583)/((S583*6.7)+(Q583))</f>
        <v>0.42399999999999999</v>
      </c>
      <c r="W583" s="67">
        <v>1</v>
      </c>
      <c r="X583" s="68">
        <v>8</v>
      </c>
      <c r="Y583" s="69">
        <f>(W583*8*V583)/X583</f>
        <v>0.42399999999999999</v>
      </c>
      <c r="Z583" s="70">
        <v>3</v>
      </c>
      <c r="AA583" s="71">
        <v>12</v>
      </c>
      <c r="AB583" s="68">
        <v>16</v>
      </c>
      <c r="AC583" s="72">
        <f>(Z583+(AA583/AB583))*2.7</f>
        <v>10.125</v>
      </c>
      <c r="AD583" s="73">
        <f>Y583*U583/(Y583+AC583)</f>
        <v>6177.4692918425062</v>
      </c>
      <c r="AE583" s="69">
        <f>(Y583+AC583)/(8*(W583/X583)+8*0.84375*(Z583+AA583/AB583))</f>
        <v>0.4009121140142517</v>
      </c>
      <c r="AF583" s="74">
        <f>AD583*AE583</f>
        <v>2476.6222730507016</v>
      </c>
      <c r="AG583" t="s">
        <v>78</v>
      </c>
      <c r="AH583" s="71">
        <v>8</v>
      </c>
      <c r="AI583" s="71">
        <v>16</v>
      </c>
      <c r="AJ583" s="76">
        <f>(AF583*(AH583/AI583)/16)*J583</f>
        <v>9.6204221397159895</v>
      </c>
      <c r="AK583" t="s">
        <v>41</v>
      </c>
      <c r="AM583" s="77"/>
      <c r="AN583" s="11"/>
      <c r="AP583" s="11"/>
    </row>
    <row r="584" spans="3:37" ht="12.75">
      <c r="C584" s="8">
        <f>AJ584</f>
        <v>0.84043607532210096</v>
      </c>
      <c r="D584" t="str">
        <f>AK584</f>
        <v>mg</v>
      </c>
      <c r="E584" t="s">
        <v>707</v>
      </c>
      <c r="H584">
        <v>1</v>
      </c>
      <c r="I584">
        <v>1</v>
      </c>
      <c r="J584" s="6">
        <f>H584/I584</f>
        <v>1</v>
      </c>
      <c r="K584" s="6"/>
      <c r="L584" s="60">
        <v>1</v>
      </c>
      <c r="M584" s="61">
        <v>0</v>
      </c>
      <c r="N584" s="52">
        <f>M584*2.68</f>
        <v>0</v>
      </c>
      <c r="O584" s="62">
        <f>(L584*1000)/(N584+L584)</f>
        <v>1000</v>
      </c>
      <c r="P584" s="63">
        <v>0.42399999999999999</v>
      </c>
      <c r="Q584" s="61">
        <v>1</v>
      </c>
      <c r="R584" s="64">
        <f>Q584*P584</f>
        <v>0.42399999999999999</v>
      </c>
      <c r="S584" s="61">
        <v>0</v>
      </c>
      <c r="T584" s="65">
        <f>S584*2.68</f>
        <v>0</v>
      </c>
      <c r="U584" s="56">
        <f>1000*(R584)*O584/((R584)+T584)</f>
        <v>1000000</v>
      </c>
      <c r="V584" s="66">
        <f>(R584+T584)/((S584*6.7)+(Q584))</f>
        <v>0.42399999999999999</v>
      </c>
      <c r="W584" s="67">
        <v>1</v>
      </c>
      <c r="X584" s="68">
        <v>8</v>
      </c>
      <c r="Y584" s="69">
        <f>(W584/X584)*8*R584</f>
        <v>0.42399999999999999</v>
      </c>
      <c r="Z584" s="70">
        <v>2</v>
      </c>
      <c r="AA584" s="71">
        <v>3</v>
      </c>
      <c r="AB584" s="68">
        <v>16</v>
      </c>
      <c r="AC584" s="72">
        <f>(Z584+(AA584/AB584))*2.7</f>
        <v>5.90625</v>
      </c>
      <c r="AD584" s="73">
        <f>Y584*U584/(Y584+AC584)</f>
        <v>66979.9770941116</v>
      </c>
      <c r="AE584" s="69">
        <f>(Y584+AC584)/(8*(W584/X584)+8*0.84375*(Z584+AA584/AB584))</f>
        <v>0.40152229930624378</v>
      </c>
      <c r="AF584" s="74">
        <f>AD584*AE584</f>
        <v>26893.954410307229</v>
      </c>
      <c r="AG584" t="s">
        <v>707</v>
      </c>
      <c r="AH584" s="71">
        <v>8</v>
      </c>
      <c r="AI584" s="71">
        <v>16</v>
      </c>
      <c r="AJ584" s="76">
        <f>(AF584*(AH584/AI584)/16)*J584/1000</f>
        <v>0.84043607532210096</v>
      </c>
      <c r="AK584" t="s">
        <v>267</v>
      </c>
    </row>
    <row r="585" spans="3:37" ht="12.75">
      <c r="C585" s="8">
        <f>AJ585</f>
        <v>0.7582314205079963</v>
      </c>
      <c r="D585" t="str">
        <f>AK585</f>
        <v>mg</v>
      </c>
      <c r="E585" t="s">
        <v>293</v>
      </c>
      <c r="H585">
        <v>1</v>
      </c>
      <c r="I585">
        <v>1</v>
      </c>
      <c r="J585" s="6">
        <f>H585/I585</f>
        <v>1</v>
      </c>
      <c r="K585" s="6"/>
      <c r="L585" s="60">
        <v>1</v>
      </c>
      <c r="M585" s="61">
        <v>0</v>
      </c>
      <c r="N585" s="52">
        <f>M585*2.68</f>
        <v>0</v>
      </c>
      <c r="O585" s="62">
        <f>(L585*1000)/(N585+L585)</f>
        <v>1000</v>
      </c>
      <c r="P585" s="63">
        <v>0.40300000000000002</v>
      </c>
      <c r="Q585" s="61">
        <v>1</v>
      </c>
      <c r="R585" s="64">
        <f>Q585*P585</f>
        <v>0.40300000000000002</v>
      </c>
      <c r="S585" s="61">
        <v>0</v>
      </c>
      <c r="T585" s="65">
        <f>S585*2.68</f>
        <v>0</v>
      </c>
      <c r="U585" s="56">
        <f>1000*(R585)*O585/((R585)+T585)</f>
        <v>999999.99999999988</v>
      </c>
      <c r="V585" s="66">
        <f>(R585+T585)/((S585*6.7)+(Q585))</f>
        <v>0.40300000000000002</v>
      </c>
      <c r="W585" s="67">
        <v>1</v>
      </c>
      <c r="X585" s="68">
        <v>8</v>
      </c>
      <c r="Y585" s="69">
        <f>(W585/X585)*8*R585</f>
        <v>0.40300000000000002</v>
      </c>
      <c r="Z585" s="70">
        <v>2</v>
      </c>
      <c r="AA585" s="71">
        <v>5</v>
      </c>
      <c r="AB585" s="68">
        <v>16</v>
      </c>
      <c r="AC585" s="72">
        <f>(Z585+(AA585/AB585))*2.7</f>
        <v>6.2437500000000004</v>
      </c>
      <c r="AD585" s="73">
        <f>Y585*U585/(Y585+AC585)</f>
        <v>60631.135517358103</v>
      </c>
      <c r="AE585" s="69">
        <f>(Y585+AC585)/(8*(W585/X585)+8*0.84375*(Z585+AA585/AB585))</f>
        <v>0.40018062088428979</v>
      </c>
      <c r="AF585" s="74">
        <f>AD585*AE585</f>
        <v>24263.405456255881</v>
      </c>
      <c r="AG585" t="s">
        <v>293</v>
      </c>
      <c r="AH585" s="71">
        <v>8</v>
      </c>
      <c r="AI585" s="71">
        <v>16</v>
      </c>
      <c r="AJ585" s="76">
        <f>(AF585*(AH585/AI585)/16)*J585/1000</f>
        <v>0.7582314205079963</v>
      </c>
      <c r="AK585" t="s">
        <v>267</v>
      </c>
    </row>
    <row r="586" spans="3:37" ht="12.75">
      <c r="C586" s="8">
        <f>AJ586</f>
        <v>0.45213849287169039</v>
      </c>
      <c r="D586" t="str">
        <f>AK586</f>
        <v>mg</v>
      </c>
      <c r="E586" t="s">
        <v>420</v>
      </c>
      <c r="H586">
        <v>1</v>
      </c>
      <c r="I586">
        <v>1</v>
      </c>
      <c r="J586" s="6">
        <f>H586/I586</f>
        <v>1</v>
      </c>
      <c r="K586" s="6"/>
      <c r="L586" s="60">
        <v>1</v>
      </c>
      <c r="M586" s="61">
        <v>0</v>
      </c>
      <c r="N586" s="52">
        <f>M586*2.68</f>
        <v>0</v>
      </c>
      <c r="O586" s="62">
        <f>(L586*1000)/(N586+L586)</f>
        <v>1000</v>
      </c>
      <c r="P586" s="63">
        <v>0.222</v>
      </c>
      <c r="Q586" s="61">
        <v>1</v>
      </c>
      <c r="R586" s="64">
        <f>Q586*P586</f>
        <v>0.222</v>
      </c>
      <c r="S586" s="61">
        <v>0</v>
      </c>
      <c r="T586" s="65">
        <f>S586*2.68</f>
        <v>0</v>
      </c>
      <c r="U586" s="56">
        <f>1000*(R586)*O586/((R586)+T586)</f>
        <v>1000000</v>
      </c>
      <c r="V586" s="66">
        <f>(R586+T586)/((S586*6.7)+(Q586))</f>
        <v>0.222</v>
      </c>
      <c r="W586" s="67">
        <v>1</v>
      </c>
      <c r="X586" s="68">
        <v>8</v>
      </c>
      <c r="Y586" s="69">
        <f>(W586/X586)*8*R586</f>
        <v>0.222</v>
      </c>
      <c r="Z586" s="70">
        <v>2</v>
      </c>
      <c r="AA586" s="71">
        <v>2</v>
      </c>
      <c r="AB586" s="68">
        <v>16</v>
      </c>
      <c r="AC586" s="72">
        <f>(Z586+(AA586/AB586))*2.7</f>
        <v>5.7375000000000007</v>
      </c>
      <c r="AD586" s="73">
        <f>Y586*U586/(Y586+AC586)</f>
        <v>37251.447269066193</v>
      </c>
      <c r="AE586" s="69">
        <f>(Y586+AC586)/(8*(W586/X586)+8*0.84375*(Z586+AA586/AB586))</f>
        <v>0.38839918533604889</v>
      </c>
      <c r="AF586" s="74">
        <f>AD586*AE586</f>
        <v>14468.431771894093</v>
      </c>
      <c r="AG586" t="s">
        <v>420</v>
      </c>
      <c r="AH586" s="71">
        <v>8</v>
      </c>
      <c r="AI586" s="71">
        <v>16</v>
      </c>
      <c r="AJ586" s="76">
        <f>(AF586*(AH586/AI586)/16)*J586/1000</f>
        <v>0.45213849287169039</v>
      </c>
      <c r="AK586" t="s">
        <v>267</v>
      </c>
    </row>
    <row r="587" spans="3:37" ht="12.75">
      <c r="C587" s="94">
        <f>AJ587</f>
        <v>1.1939655172413792</v>
      </c>
      <c r="D587" t="str">
        <f>AK587</f>
        <v>mg</v>
      </c>
      <c r="E587" t="s">
        <v>300</v>
      </c>
      <c r="H587">
        <v>1</v>
      </c>
      <c r="I587">
        <v>1</v>
      </c>
      <c r="J587" s="6">
        <f>H587/I587</f>
        <v>1</v>
      </c>
      <c r="K587" s="6"/>
      <c r="L587" s="60">
        <v>1</v>
      </c>
      <c r="M587" s="61">
        <v>0</v>
      </c>
      <c r="N587" s="52">
        <f>M587*2.68</f>
        <v>0</v>
      </c>
      <c r="O587" s="62">
        <f>(L587*1000)/(N587+L587)</f>
        <v>1000</v>
      </c>
      <c r="P587" s="63">
        <v>0.55400000000000005</v>
      </c>
      <c r="Q587" s="61">
        <v>1</v>
      </c>
      <c r="R587" s="64">
        <f>Q587*P587</f>
        <v>0.55400000000000005</v>
      </c>
      <c r="S587" s="61">
        <v>0</v>
      </c>
      <c r="T587" s="65">
        <f>S587*2.68</f>
        <v>0</v>
      </c>
      <c r="U587" s="56">
        <f>1000*(R587)*O587/((R587)+T587)</f>
        <v>999999.99999999988</v>
      </c>
      <c r="V587" s="66">
        <f>(R587+T587)/((S587*6.7)+(Q587))</f>
        <v>0.55400000000000005</v>
      </c>
      <c r="W587" s="67">
        <v>1</v>
      </c>
      <c r="X587" s="68">
        <v>8</v>
      </c>
      <c r="Y587" s="69">
        <f>(W587/X587)*8*R587</f>
        <v>0.55400000000000005</v>
      </c>
      <c r="Z587" s="70">
        <v>2</v>
      </c>
      <c r="AA587" s="71">
        <v>0</v>
      </c>
      <c r="AB587" s="68">
        <v>16</v>
      </c>
      <c r="AC587" s="72">
        <f>(Z587+(AA587/AB587))*2.7</f>
        <v>5.4000000000000004</v>
      </c>
      <c r="AD587" s="73">
        <f>Y587*U587/(Y587+AC587)</f>
        <v>93046.691299966405</v>
      </c>
      <c r="AE587" s="69">
        <f>(Y587+AC587)/(8*(W587/X587)+8*0.84375*(Z587+AA587/AB587))</f>
        <v>0.4106206896551724</v>
      </c>
      <c r="AF587" s="74">
        <f>AD587*AE587</f>
        <v>38206.896551724138</v>
      </c>
      <c r="AG587" t="s">
        <v>300</v>
      </c>
      <c r="AH587" s="71">
        <v>8</v>
      </c>
      <c r="AI587" s="71">
        <v>16</v>
      </c>
      <c r="AJ587" s="76">
        <f>(AF587*(AH587/AI587)/16)*J587/1000</f>
        <v>1.1939655172413792</v>
      </c>
      <c r="AK587" t="s">
        <v>267</v>
      </c>
    </row>
    <row r="588" spans="3:38" ht="12.75">
      <c r="C588" s="12">
        <f>AJ588</f>
        <v>0.087565674255691742</v>
      </c>
      <c r="D588" t="str">
        <f>AK588</f>
        <v>mg</v>
      </c>
      <c r="E588" t="s">
        <v>286</v>
      </c>
      <c r="H588">
        <v>1</v>
      </c>
      <c r="I588">
        <v>1</v>
      </c>
      <c r="J588" s="6">
        <f>H588/I588</f>
        <v>1</v>
      </c>
      <c r="K588" s="6"/>
      <c r="L588" s="60">
        <v>1</v>
      </c>
      <c r="M588" s="61">
        <v>0</v>
      </c>
      <c r="N588" s="52">
        <f>M588*2.68</f>
        <v>0</v>
      </c>
      <c r="O588" s="62">
        <f>(L588*1000)/(N588+L588)</f>
        <v>1000</v>
      </c>
      <c r="P588" s="63">
        <v>0.40</v>
      </c>
      <c r="Q588" s="61">
        <v>1</v>
      </c>
      <c r="R588" s="64">
        <f>Q588*P588</f>
        <v>0.40000000000000002</v>
      </c>
      <c r="S588" s="61">
        <v>0</v>
      </c>
      <c r="T588" s="65">
        <f>S588*2.68</f>
        <v>0</v>
      </c>
      <c r="U588" s="56">
        <f>1000*(R588)*O588/((R588)+T588)</f>
        <v>1000000</v>
      </c>
      <c r="V588" s="66">
        <f>(R588+T588)/((S588*6.7)+(Q588))</f>
        <v>0.40000000000000002</v>
      </c>
      <c r="W588" s="67">
        <v>0.125</v>
      </c>
      <c r="X588" s="68">
        <v>8</v>
      </c>
      <c r="Y588" s="69">
        <f>(W588/X588)*8*R588</f>
        <v>0.050000000000000003</v>
      </c>
      <c r="Z588" s="70">
        <v>2</v>
      </c>
      <c r="AA588" s="71">
        <v>10</v>
      </c>
      <c r="AB588" s="68">
        <v>16</v>
      </c>
      <c r="AC588" s="72">
        <f>(Z588+(AA588/AB588))*2.7</f>
        <v>7.0875000000000004</v>
      </c>
      <c r="AD588" s="73">
        <f>Y588*U588/(Y588+AC588)</f>
        <v>7005.2539404553418</v>
      </c>
      <c r="AE588" s="69">
        <f>(Y588+AC588)/(8*(W588/X588)+8*0.84375*(Z588+AA588/AB588))</f>
        <v>0.39999999999999991</v>
      </c>
      <c r="AF588" s="74">
        <f>AD588*AE588</f>
        <v>2802.1015761821359</v>
      </c>
      <c r="AG588" t="s">
        <v>286</v>
      </c>
      <c r="AH588" s="71">
        <v>8</v>
      </c>
      <c r="AI588" s="71">
        <v>16</v>
      </c>
      <c r="AJ588" s="76">
        <f>(AF588*(AH588/AI588)/16)*J588/1000</f>
        <v>0.087565674255691742</v>
      </c>
      <c r="AK588" t="s">
        <v>267</v>
      </c>
      <c r="AL588" s="104"/>
    </row>
    <row r="589" spans="10:35" ht="12.75">
      <c r="J589" s="6"/>
      <c r="K589" s="6"/>
      <c r="L589" s="50"/>
      <c r="M589" s="51"/>
      <c r="N589" s="52"/>
      <c r="O589" s="53"/>
      <c r="P589" s="50"/>
      <c r="Q589" s="54"/>
      <c r="R589" s="55"/>
      <c r="S589" s="55"/>
      <c r="T589" s="55"/>
      <c r="U589" s="56"/>
      <c r="V589" s="55"/>
      <c r="W589" s="9"/>
      <c r="Y589" s="9"/>
      <c r="Z589" s="9"/>
      <c r="AA589" s="9"/>
      <c r="AC589" s="9"/>
      <c r="AD589" s="57"/>
      <c r="AE589" s="9"/>
      <c r="AF589" s="58"/>
      <c r="AH589" s="71"/>
      <c r="AI589" s="71"/>
    </row>
    <row r="590" spans="5:36" ht="12.75">
      <c r="E590" s="49" t="s">
        <v>708</v>
      </c>
      <c r="L590" s="50"/>
      <c r="M590" s="51"/>
      <c r="N590" s="52"/>
      <c r="O590" s="53"/>
      <c r="P590" s="50"/>
      <c r="Q590" s="54"/>
      <c r="R590" s="55"/>
      <c r="S590" s="55"/>
      <c r="T590" s="55"/>
      <c r="U590" s="56"/>
      <c r="V590" s="55"/>
      <c r="W590" s="9"/>
      <c r="Y590" s="9"/>
      <c r="Z590" s="9"/>
      <c r="AA590" s="9"/>
      <c r="AC590" s="9"/>
      <c r="AD590" s="57"/>
      <c r="AE590" s="9"/>
      <c r="AF590" s="58"/>
      <c r="AG590" s="49" t="str">
        <f>E590</f>
        <v>A7 group - 16 pills, 1 taken every tridiem</v>
      </c>
      <c r="AJ590" s="76"/>
    </row>
    <row r="591" spans="5:36" ht="12.75">
      <c r="E591" s="92" t="s">
        <v>709</v>
      </c>
      <c r="L591" s="50"/>
      <c r="M591" s="51"/>
      <c r="N591" s="52"/>
      <c r="O591" s="53"/>
      <c r="P591" s="50"/>
      <c r="Q591" s="54"/>
      <c r="R591" s="55"/>
      <c r="S591" s="55"/>
      <c r="T591" s="55"/>
      <c r="U591" s="56"/>
      <c r="V591" s="55"/>
      <c r="W591" s="9"/>
      <c r="Y591" s="9"/>
      <c r="Z591" s="9"/>
      <c r="AA591" s="9"/>
      <c r="AC591" s="9"/>
      <c r="AD591" s="57"/>
      <c r="AE591" s="9"/>
      <c r="AF591" s="58"/>
      <c r="AG591" s="92" t="s">
        <v>709</v>
      </c>
      <c r="AJ591" s="76"/>
    </row>
    <row r="592" spans="1:43" ht="14.9" customHeight="1">
      <c r="A592" s="1" t="s">
        <v>665</v>
      </c>
      <c r="C592" s="10">
        <f>AJ592</f>
        <v>131.89807085883879</v>
      </c>
      <c r="D592" t="str">
        <f>AK592</f>
        <v>µg</v>
      </c>
      <c r="E592" t="s">
        <v>666</v>
      </c>
      <c r="F592" t="s">
        <v>667</v>
      </c>
      <c r="G592" t="s">
        <v>668</v>
      </c>
      <c r="H592" s="7">
        <v>1</v>
      </c>
      <c r="I592" s="6">
        <v>1</v>
      </c>
      <c r="J592" s="6">
        <f>H592/I592</f>
        <v>1</v>
      </c>
      <c r="K592" s="59">
        <v>0.248</v>
      </c>
      <c r="L592" s="75">
        <v>0.062</v>
      </c>
      <c r="M592" s="61">
        <v>4</v>
      </c>
      <c r="N592" s="52">
        <f>M592*2.68</f>
        <v>10.720000000000001</v>
      </c>
      <c r="O592" s="62">
        <f>(L592*1000)/(N592+L592)</f>
        <v>5.7503246150992391</v>
      </c>
      <c r="P592" s="63">
        <v>0.36699999999999999</v>
      </c>
      <c r="Q592" s="61">
        <v>1</v>
      </c>
      <c r="R592" s="64">
        <f>Q592*P592</f>
        <v>0.36699999999999999</v>
      </c>
      <c r="S592" s="61">
        <v>0</v>
      </c>
      <c r="T592" s="65">
        <f>S592*2.68</f>
        <v>0</v>
      </c>
      <c r="U592" s="56">
        <f>1000*(R592)*O592/((R592)+T592)</f>
        <v>5750.3246150992391</v>
      </c>
      <c r="V592" s="66">
        <f>(R592+T592)/((S592*6.7)+(Q592))</f>
        <v>0.36699999999999999</v>
      </c>
      <c r="W592" s="67">
        <v>1</v>
      </c>
      <c r="X592" s="68">
        <v>8</v>
      </c>
      <c r="Y592" s="69">
        <f>(W592*8*V592)/X592</f>
        <v>0.36699999999999999</v>
      </c>
      <c r="Z592" s="70">
        <v>0</v>
      </c>
      <c r="AA592" s="71">
        <v>0</v>
      </c>
      <c r="AB592" s="68">
        <v>16</v>
      </c>
      <c r="AC592" s="68">
        <f>(Z592+(AA592/AB592))*2.7</f>
        <v>0</v>
      </c>
      <c r="AD592" s="73">
        <f>Y592*U592/(Y592+AC592)</f>
        <v>5750.3246150992391</v>
      </c>
      <c r="AE592" s="69">
        <f>(Y592+AC592)/(8*(W592/X592)+8*0.84375*(Z592+AA592/AB592))</f>
        <v>0.36699999999999999</v>
      </c>
      <c r="AF592" s="74">
        <f>AD592*AE592</f>
        <v>2110.3691337414207</v>
      </c>
      <c r="AG592" s="75" t="s">
        <v>666</v>
      </c>
      <c r="AH592" s="71">
        <v>16</v>
      </c>
      <c r="AI592" s="71">
        <v>16</v>
      </c>
      <c r="AJ592" s="2">
        <f>(AF592*(AH592/AI592)/16)*J592</f>
        <v>131.89807085883879</v>
      </c>
      <c r="AK592" t="s">
        <v>41</v>
      </c>
      <c r="AM592" s="77"/>
      <c r="AN592" s="77"/>
      <c r="AO592" s="77"/>
      <c r="AP592" s="77"/>
      <c r="AQ592" s="77"/>
    </row>
    <row r="593" spans="1:44" ht="14.9" customHeight="1">
      <c r="A593" s="1" t="s">
        <v>113</v>
      </c>
      <c r="B593" t="s">
        <v>665</v>
      </c>
      <c r="C593" s="8">
        <f>AJ593</f>
        <v>0.61263098284130013</v>
      </c>
      <c r="D593" t="str">
        <f>AK593</f>
        <v>µg</v>
      </c>
      <c r="E593" t="s">
        <v>114</v>
      </c>
      <c r="F593" t="s">
        <v>115</v>
      </c>
      <c r="G593" t="s">
        <v>339</v>
      </c>
      <c r="H593" s="81">
        <v>1</v>
      </c>
      <c r="I593" s="6">
        <v>1</v>
      </c>
      <c r="J593" s="6">
        <f>H593/I593</f>
        <v>1</v>
      </c>
      <c r="K593" s="6"/>
      <c r="L593" s="75">
        <v>0.19400000000000001</v>
      </c>
      <c r="M593" s="78">
        <f>N593/2.68</f>
        <v>11.216044776119404</v>
      </c>
      <c r="N593" s="67">
        <v>30.059000000000001</v>
      </c>
      <c r="O593" s="62">
        <f>(L593*1000)/(N593+L593)</f>
        <v>6.4125871814365514</v>
      </c>
      <c r="P593" s="63">
        <v>0.48</v>
      </c>
      <c r="Q593" s="61">
        <v>0.50</v>
      </c>
      <c r="R593" s="64">
        <f>Q593*P593</f>
        <v>0.23999999999999999</v>
      </c>
      <c r="S593" s="61">
        <v>2</v>
      </c>
      <c r="T593" s="65">
        <f>S593*2.68</f>
        <v>5.3600000000000003</v>
      </c>
      <c r="U593" s="56">
        <f>1000*(R593)*O593/((R593)+T593)</f>
        <v>274.82516491870933</v>
      </c>
      <c r="V593" s="66">
        <f>(R593+T593)/((S593*6.7)+(Q593))</f>
        <v>0.40287769784172667</v>
      </c>
      <c r="W593" s="67">
        <v>2</v>
      </c>
      <c r="X593" s="68">
        <v>8</v>
      </c>
      <c r="Y593" s="69">
        <f>(W593*8*V593)/X593</f>
        <v>0.80575539568345333</v>
      </c>
      <c r="Z593" s="70">
        <v>1</v>
      </c>
      <c r="AA593" s="71">
        <v>6</v>
      </c>
      <c r="AB593" s="68">
        <v>16</v>
      </c>
      <c r="AC593" s="68">
        <f>(Z593+(AA593/AB593))*2.7</f>
        <v>3.7125000000000004</v>
      </c>
      <c r="AD593" s="73">
        <f>Y593*U593/(Y593+AC593)</f>
        <v>49.01047862730401</v>
      </c>
      <c r="AE593" s="69">
        <f>(Y593+AC593)/(8*(W593/X593)+8*0.84375*(Z593+AA593/AB593))</f>
        <v>0.40051017357858865</v>
      </c>
      <c r="AF593" s="74">
        <f>(3.2/8)*AD593</f>
        <v>19.604191450921604</v>
      </c>
      <c r="AG593" s="75" t="s">
        <v>114</v>
      </c>
      <c r="AH593">
        <v>8</v>
      </c>
      <c r="AI593">
        <v>16</v>
      </c>
      <c r="AJ593" s="2">
        <f>(AF593*(AH593/AI593)/16)*J593</f>
        <v>0.61263098284130013</v>
      </c>
      <c r="AK593" t="s">
        <v>41</v>
      </c>
      <c r="AM593" s="77"/>
      <c r="AN593" s="12"/>
      <c r="AP593" s="2"/>
      <c r="AR593" s="12"/>
    </row>
    <row r="594" spans="1:43" ht="14.9" customHeight="1">
      <c r="A594" s="1" t="s">
        <v>100</v>
      </c>
      <c r="B594" t="s">
        <v>665</v>
      </c>
      <c r="C594" s="10">
        <f>AJ594</f>
        <v>14.148606082810682</v>
      </c>
      <c r="D594" t="str">
        <f>AK594</f>
        <v>µg</v>
      </c>
      <c r="E594" t="s">
        <v>101</v>
      </c>
      <c r="F594" t="s">
        <v>102</v>
      </c>
      <c r="G594" t="s">
        <v>116</v>
      </c>
      <c r="H594" s="11">
        <v>137.30000000000001</v>
      </c>
      <c r="I594" s="11">
        <v>233.43</v>
      </c>
      <c r="J594" s="6">
        <f>H594/I594</f>
        <v>0.58818489482928504</v>
      </c>
      <c r="K594" s="59">
        <v>0.52100000000000002</v>
      </c>
      <c r="L594" s="60">
        <v>0.26100000000000001</v>
      </c>
      <c r="M594" s="61">
        <v>3.52</v>
      </c>
      <c r="N594" s="52">
        <f>M594*2.68</f>
        <v>9.4336000000000002</v>
      </c>
      <c r="O594" s="62">
        <f>(L594*1000)/(N594+L594)</f>
        <v>26.922204113630269</v>
      </c>
      <c r="P594" s="80">
        <f>(L594+N594)/((M594*6.7)+(L594/K594))</f>
        <v>0.40251676247806067</v>
      </c>
      <c r="Q594" s="61">
        <v>1</v>
      </c>
      <c r="R594" s="64">
        <f>Q594*P594</f>
        <v>0.40251676247806067</v>
      </c>
      <c r="S594" s="85">
        <v>0</v>
      </c>
      <c r="T594" s="65">
        <f>S594*2.68</f>
        <v>0</v>
      </c>
      <c r="U594" s="56">
        <f>1000*(R594)*O594/((R594)+T594)</f>
        <v>26922.204113630269</v>
      </c>
      <c r="V594" s="66">
        <f>(R594+T594)/((S594*6.7)+(Q594))</f>
        <v>0.40251676247806067</v>
      </c>
      <c r="W594" s="67">
        <v>1</v>
      </c>
      <c r="X594" s="68">
        <v>8</v>
      </c>
      <c r="Y594" s="69">
        <f>(W594*8*V594)/X594</f>
        <v>0.40251676247806067</v>
      </c>
      <c r="Z594" s="70">
        <v>1</v>
      </c>
      <c r="AA594" s="71">
        <v>15</v>
      </c>
      <c r="AB594" s="68">
        <v>16</v>
      </c>
      <c r="AC594" s="68">
        <f>(Z594+(AA594/AB594))*2.7</f>
        <v>5.2312500000000002</v>
      </c>
      <c r="AD594" s="73">
        <f>Y594*U594/(Y594+AC594)</f>
        <v>1923.5156326964084</v>
      </c>
      <c r="AE594" s="69">
        <f>(Y594+AC594)/(8*(W594/X594)+8*0.84375*(Z594+AA594/AB594))</f>
        <v>0.40017877114161582</v>
      </c>
      <c r="AF594" s="74">
        <f>AD594*AE594</f>
        <v>769.75012216413631</v>
      </c>
      <c r="AG594" t="s">
        <v>101</v>
      </c>
      <c r="AH594" s="71">
        <v>8</v>
      </c>
      <c r="AI594" s="71">
        <v>16</v>
      </c>
      <c r="AJ594" s="76">
        <f>(AF594*(AH594/AI594)/16)*J594</f>
        <v>14.148606082810682</v>
      </c>
      <c r="AK594" t="s">
        <v>41</v>
      </c>
      <c r="AM594" s="77"/>
      <c r="AN594" s="77"/>
      <c r="AO594" s="77"/>
      <c r="AP594" s="77"/>
      <c r="AQ594" s="77"/>
    </row>
    <row r="595" spans="1:43" ht="14.9" customHeight="1">
      <c r="A595" s="1" t="s">
        <v>573</v>
      </c>
      <c r="B595" t="s">
        <v>665</v>
      </c>
      <c r="C595" s="10">
        <f>AJ595</f>
        <v>37.029811618326221</v>
      </c>
      <c r="D595" t="str">
        <f>AK595</f>
        <v>ng</v>
      </c>
      <c r="E595" t="s">
        <v>574</v>
      </c>
      <c r="F595" t="s">
        <v>575</v>
      </c>
      <c r="G595" t="s">
        <v>576</v>
      </c>
      <c r="H595" s="7">
        <v>1</v>
      </c>
      <c r="I595" s="6">
        <v>1</v>
      </c>
      <c r="J595" s="6">
        <f>H595/I595</f>
        <v>1</v>
      </c>
      <c r="K595" s="59">
        <v>0.50</v>
      </c>
      <c r="L595" s="60">
        <v>0.0090000000000000011</v>
      </c>
      <c r="M595" s="61">
        <v>10</v>
      </c>
      <c r="N595" s="52">
        <f>M595*2.68</f>
        <v>26.800000000000001</v>
      </c>
      <c r="O595" s="62">
        <f>(L595*1000)/(N595+L595)</f>
        <v>0.33570815770823237</v>
      </c>
      <c r="P595" s="63">
        <v>0.45</v>
      </c>
      <c r="Q595" s="61">
        <v>1</v>
      </c>
      <c r="R595" s="64">
        <f>Q595*P595</f>
        <v>0.45000000000000001</v>
      </c>
      <c r="S595" s="61">
        <v>4</v>
      </c>
      <c r="T595" s="65">
        <f>S595*2.68</f>
        <v>10.720000000000001</v>
      </c>
      <c r="U595" s="56">
        <f>1000*(R595)*O595/((R595)+T595)</f>
        <v>13.524500534351349</v>
      </c>
      <c r="V595" s="66">
        <f>(R595+T595)/((S595*6.7)+(Q595))</f>
        <v>0.40179856115107915</v>
      </c>
      <c r="W595" s="67">
        <v>2</v>
      </c>
      <c r="X595" s="68">
        <v>8</v>
      </c>
      <c r="Y595" s="69">
        <f>(W595*8*V595)/X595</f>
        <v>0.8035971223021583</v>
      </c>
      <c r="Z595" s="70">
        <v>1</v>
      </c>
      <c r="AA595" s="71">
        <v>1</v>
      </c>
      <c r="AB595" s="68">
        <v>16</v>
      </c>
      <c r="AC595" s="68">
        <f>(Z595+(AA595/AB595))*2.7</f>
        <v>2.8687500000000004</v>
      </c>
      <c r="AD595" s="73">
        <f>Y595*U595/(Y595+AC595)</f>
        <v>2.9594832264019599</v>
      </c>
      <c r="AE595" s="69">
        <f>(Y595+AC595)/(8*(W595/X595)+8*0.84375*(Z595+AA595/AB595))</f>
        <v>0.40039219050653863</v>
      </c>
      <c r="AF595" s="74">
        <f>AD595*AE595</f>
        <v>1.184953971786439</v>
      </c>
      <c r="AG595" s="75" t="s">
        <v>574</v>
      </c>
      <c r="AH595" s="71">
        <v>8</v>
      </c>
      <c r="AI595" s="71">
        <v>16</v>
      </c>
      <c r="AJ595" s="2">
        <f>(AF595*(AH595/AI595)/16)*J595*1000</f>
        <v>37.029811618326221</v>
      </c>
      <c r="AK595" t="s">
        <v>176</v>
      </c>
      <c r="AM595" s="77"/>
      <c r="AN595" s="77"/>
      <c r="AO595" s="77"/>
      <c r="AP595" s="77"/>
      <c r="AQ595" s="77"/>
    </row>
    <row r="596" spans="3:37" ht="12.75">
      <c r="C596" s="82">
        <f>AJ596</f>
        <v>4.9344285007422046</v>
      </c>
      <c r="D596" t="str">
        <f>AK596</f>
        <v>mg</v>
      </c>
      <c r="E596" t="s">
        <v>710</v>
      </c>
      <c r="H596">
        <v>1</v>
      </c>
      <c r="I596">
        <v>1</v>
      </c>
      <c r="J596" s="6">
        <f>H596/I596</f>
        <v>1</v>
      </c>
      <c r="K596" s="6"/>
      <c r="L596" s="60">
        <v>1</v>
      </c>
      <c r="M596" s="61">
        <v>0</v>
      </c>
      <c r="N596" s="52">
        <f>M596*2.68</f>
        <v>0</v>
      </c>
      <c r="O596" s="62">
        <f>(L596*1000)/(N596+L596)</f>
        <v>1000</v>
      </c>
      <c r="P596" s="63">
        <v>0.42399999999999999</v>
      </c>
      <c r="Q596" s="61">
        <v>0.84</v>
      </c>
      <c r="R596" s="64">
        <f>Q596*P596</f>
        <v>0.35615999999999998</v>
      </c>
      <c r="S596" s="61">
        <v>0</v>
      </c>
      <c r="T596" s="65">
        <f>S596*2.68</f>
        <v>0</v>
      </c>
      <c r="U596" s="56">
        <f>1000*(R596)*O596/((R596)+T596)</f>
        <v>999999.99999999988</v>
      </c>
      <c r="V596" s="66">
        <f>(R596+T596)/((S596*6.7)+(Q596))</f>
        <v>0.42399999999999999</v>
      </c>
      <c r="W596" s="67">
        <v>3.36</v>
      </c>
      <c r="X596" s="68">
        <v>8</v>
      </c>
      <c r="Y596" s="69">
        <f>(W596/X596)*8*R596</f>
        <v>1.1966975999999998</v>
      </c>
      <c r="Z596" s="70">
        <v>0</v>
      </c>
      <c r="AA596" s="71">
        <v>10</v>
      </c>
      <c r="AB596" s="68">
        <v>16</v>
      </c>
      <c r="AC596" s="72">
        <f>(Z596+(AA596/AB596))*2.7</f>
        <v>1.6875</v>
      </c>
      <c r="AD596" s="73">
        <f>Y596*U596/(Y596+AC596)</f>
        <v>414915.26100708207</v>
      </c>
      <c r="AE596" s="69">
        <f>(Y596+AC596)/(8*(W596/X596)+8*0.84375*(Z596+AA596/AB596))</f>
        <v>0.38056376051459667</v>
      </c>
      <c r="AF596" s="74">
        <f>AD596*AE596</f>
        <v>157901.71202375056</v>
      </c>
      <c r="AG596" t="s">
        <v>304</v>
      </c>
      <c r="AH596" s="71">
        <v>8</v>
      </c>
      <c r="AI596" s="71">
        <v>16</v>
      </c>
      <c r="AJ596" s="2">
        <f>(AF596*(AH596/AI596)/16)*J596/1000</f>
        <v>4.9344285007422046</v>
      </c>
      <c r="AK596" t="s">
        <v>267</v>
      </c>
    </row>
    <row r="597" spans="3:37" ht="12.75">
      <c r="C597" s="8">
        <f>AJ597</f>
        <v>0.73509933774834424</v>
      </c>
      <c r="D597" t="str">
        <f>AK597</f>
        <v>mg</v>
      </c>
      <c r="E597" t="s">
        <v>711</v>
      </c>
      <c r="H597">
        <v>1</v>
      </c>
      <c r="I597">
        <v>1</v>
      </c>
      <c r="J597" s="6">
        <f>H597/I597</f>
        <v>1</v>
      </c>
      <c r="K597" s="6"/>
      <c r="L597" s="60">
        <v>1</v>
      </c>
      <c r="M597" s="61">
        <v>0</v>
      </c>
      <c r="N597" s="52">
        <f>M597*2.68</f>
        <v>0</v>
      </c>
      <c r="O597" s="62">
        <f>(L597*1000)/(N597+L597)</f>
        <v>1000</v>
      </c>
      <c r="P597" s="63">
        <v>0.222</v>
      </c>
      <c r="Q597" s="61">
        <v>1</v>
      </c>
      <c r="R597" s="64">
        <f>Q597*P597</f>
        <v>0.222</v>
      </c>
      <c r="S597" s="61">
        <v>0</v>
      </c>
      <c r="T597" s="65">
        <f>S597*2.68</f>
        <v>0</v>
      </c>
      <c r="U597" s="56">
        <f>1000*(R597)*O597/((R597)+T597)</f>
        <v>1000000</v>
      </c>
      <c r="V597" s="66">
        <f>(R597+T597)/((S597*6.7)+(Q597))</f>
        <v>0.222</v>
      </c>
      <c r="W597" s="67">
        <v>1</v>
      </c>
      <c r="X597" s="68">
        <v>8</v>
      </c>
      <c r="Y597" s="69">
        <f>(W597/X597)*8*R597</f>
        <v>0.222</v>
      </c>
      <c r="Z597" s="70">
        <v>1</v>
      </c>
      <c r="AA597" s="71">
        <v>4</v>
      </c>
      <c r="AB597" s="68">
        <v>16</v>
      </c>
      <c r="AC597" s="72">
        <f>(Z597+(AA597/AB597))*2.7</f>
        <v>3.375</v>
      </c>
      <c r="AD597" s="73">
        <f>Y597*U597/(Y597+AC597)</f>
        <v>61718.098415346125</v>
      </c>
      <c r="AE597" s="69">
        <f>(Y597+AC597)/(8*(W597/X597)+8*0.84375*(Z597+AA597/AB597))</f>
        <v>0.38113907284768206</v>
      </c>
      <c r="AF597" s="74">
        <f>AD597*AE597</f>
        <v>23523.178807947017</v>
      </c>
      <c r="AG597" t="s">
        <v>420</v>
      </c>
      <c r="AH597" s="71">
        <v>8</v>
      </c>
      <c r="AI597" s="71">
        <v>16</v>
      </c>
      <c r="AJ597" s="2">
        <f>(AF597*(AH597/AI597)/16)*J597/1000</f>
        <v>0.73509933774834424</v>
      </c>
      <c r="AK597" t="s">
        <v>267</v>
      </c>
    </row>
    <row r="598" spans="5:36" ht="12.75">
      <c r="E598" s="92" t="s">
        <v>712</v>
      </c>
      <c r="L598" s="50"/>
      <c r="M598" s="51"/>
      <c r="N598" s="52"/>
      <c r="O598" s="53"/>
      <c r="P598" s="50"/>
      <c r="Q598" s="54"/>
      <c r="R598" s="55"/>
      <c r="S598" s="55"/>
      <c r="T598" s="55"/>
      <c r="U598" s="56"/>
      <c r="V598" s="55"/>
      <c r="W598" s="9"/>
      <c r="Y598" s="9"/>
      <c r="Z598" s="9"/>
      <c r="AA598" s="9"/>
      <c r="AC598" s="9"/>
      <c r="AD598" s="57"/>
      <c r="AE598" s="9"/>
      <c r="AF598" s="58"/>
      <c r="AG598" s="92" t="s">
        <v>712</v>
      </c>
      <c r="AJ598" s="76"/>
    </row>
    <row r="599" spans="1:39" ht="12.75">
      <c r="A599" s="1" t="s">
        <v>90</v>
      </c>
      <c r="B599" t="s">
        <v>713</v>
      </c>
      <c r="C599" s="10">
        <f>AJ599</f>
        <v>17.059948979591834</v>
      </c>
      <c r="D599" t="str">
        <f>AK599</f>
        <v>µg</v>
      </c>
      <c r="E599" t="s">
        <v>91</v>
      </c>
      <c r="F599" t="s">
        <v>92</v>
      </c>
      <c r="G599" t="s">
        <v>714</v>
      </c>
      <c r="H599" s="6">
        <v>18</v>
      </c>
      <c r="I599" s="6">
        <v>378</v>
      </c>
      <c r="J599" s="6">
        <f>H599/I599</f>
        <v>0.047619047619047616</v>
      </c>
      <c r="K599" s="59">
        <v>0.32100000000000001</v>
      </c>
      <c r="L599" s="75">
        <v>0.13300000000000001</v>
      </c>
      <c r="M599" s="61">
        <v>0</v>
      </c>
      <c r="N599" s="52">
        <f>M599*2.68</f>
        <v>0</v>
      </c>
      <c r="O599" s="62">
        <f>(L599*1000)/(N599+L599)</f>
        <v>1000</v>
      </c>
      <c r="P599" s="63">
        <v>0.32100000000000001</v>
      </c>
      <c r="Q599" s="61">
        <v>1</v>
      </c>
      <c r="R599" s="64">
        <f>Q599*P599</f>
        <v>0.32100000000000001</v>
      </c>
      <c r="S599" s="61">
        <v>0</v>
      </c>
      <c r="T599" s="65">
        <f>S599*2.68</f>
        <v>0</v>
      </c>
      <c r="U599" s="56">
        <f>1000*(R599)*O599/((R599)+T599)</f>
        <v>1000000</v>
      </c>
      <c r="V599" s="66">
        <f>(R599+T599)/((S599*6.7)+(Q599))</f>
        <v>0.32100000000000001</v>
      </c>
      <c r="W599" s="67">
        <v>0.50</v>
      </c>
      <c r="X599" s="68">
        <v>8</v>
      </c>
      <c r="Y599" s="69">
        <f>(W599*8*V599)/X599</f>
        <v>0.1605</v>
      </c>
      <c r="Z599" s="70">
        <v>2</v>
      </c>
      <c r="AA599" s="71">
        <v>0</v>
      </c>
      <c r="AB599" s="68">
        <v>16</v>
      </c>
      <c r="AC599" s="72">
        <f>(Z599+(AA599/AB599))*2.7</f>
        <v>5.4000000000000004</v>
      </c>
      <c r="AD599" s="73">
        <f>Y599*U599/(Y599+AC599)</f>
        <v>28864.310763420555</v>
      </c>
      <c r="AE599" s="69">
        <f>(Y599+AC599)/(8*(W599/X599)+8*0.84375*(Z599+AA599/AB599))</f>
        <v>0.39717857142857138</v>
      </c>
      <c r="AF599" s="74">
        <f>AD599*AE599</f>
        <v>11464.285714285712</v>
      </c>
      <c r="AG599" t="s">
        <v>91</v>
      </c>
      <c r="AH599" s="71">
        <v>8</v>
      </c>
      <c r="AI599" s="71">
        <v>16</v>
      </c>
      <c r="AJ599" s="2">
        <f>(AF599*(AH599/AI599)/16)*J599</f>
        <v>17.059948979591834</v>
      </c>
      <c r="AK599" t="s">
        <v>41</v>
      </c>
      <c r="AM599" t="s">
        <v>94</v>
      </c>
    </row>
    <row r="600" spans="3:37" ht="12.75">
      <c r="C600" s="8">
        <f>AJ600</f>
        <v>0.50459098497495813</v>
      </c>
      <c r="D600" t="str">
        <f>AK600</f>
        <v>mg</v>
      </c>
      <c r="E600" t="s">
        <v>715</v>
      </c>
      <c r="H600">
        <v>1</v>
      </c>
      <c r="I600">
        <v>1</v>
      </c>
      <c r="J600" s="6">
        <f>H600/I600</f>
        <v>1</v>
      </c>
      <c r="K600" s="6"/>
      <c r="L600" s="60">
        <v>1</v>
      </c>
      <c r="M600" s="61">
        <v>0</v>
      </c>
      <c r="N600" s="52">
        <f>M600*2.68</f>
        <v>0</v>
      </c>
      <c r="O600" s="62">
        <f>(L600*1000)/(N600+L600)</f>
        <v>1000</v>
      </c>
      <c r="P600" s="63">
        <v>0.40300000000000002</v>
      </c>
      <c r="Q600" s="61">
        <v>1</v>
      </c>
      <c r="R600" s="64">
        <f>Q600*P600</f>
        <v>0.40300000000000002</v>
      </c>
      <c r="S600" s="61">
        <v>0</v>
      </c>
      <c r="T600" s="65">
        <f>S600*2.68</f>
        <v>0</v>
      </c>
      <c r="U600" s="56">
        <f>1000*(R600)*O600/((R600)+T600)</f>
        <v>999999.99999999988</v>
      </c>
      <c r="V600" s="66">
        <f>(R600+T600)/((S600*6.7)+(Q600))</f>
        <v>0.40300000000000002</v>
      </c>
      <c r="W600" s="67">
        <v>0.50</v>
      </c>
      <c r="X600" s="68">
        <v>8</v>
      </c>
      <c r="Y600" s="69">
        <f>(W600/X600)*8*R600</f>
        <v>0.20150000000000001</v>
      </c>
      <c r="Z600" s="70">
        <v>1</v>
      </c>
      <c r="AA600" s="71">
        <v>5</v>
      </c>
      <c r="AB600" s="68">
        <v>16</v>
      </c>
      <c r="AC600" s="72">
        <f>(Z600+(AA600/AB600))*2.7</f>
        <v>3.5437500000000002</v>
      </c>
      <c r="AD600" s="73">
        <f>Y600*U600/(Y600+AC600)</f>
        <v>53801.481877044251</v>
      </c>
      <c r="AE600" s="69">
        <f>(Y600+AC600)/(8*(W600/X600)+8*0.84375*(Z600+AA600/AB600))</f>
        <v>0.40016026711185304</v>
      </c>
      <c r="AF600" s="74">
        <f>AD600*AE600</f>
        <v>21529.215358931549</v>
      </c>
      <c r="AG600" t="s">
        <v>293</v>
      </c>
      <c r="AH600" s="71">
        <v>6</v>
      </c>
      <c r="AI600" s="71">
        <v>16</v>
      </c>
      <c r="AJ600" s="2">
        <f>(AF600*(AH600/AI600)/16)*J600/1000</f>
        <v>0.50459098497495813</v>
      </c>
      <c r="AK600" t="s">
        <v>267</v>
      </c>
    </row>
    <row r="601" spans="3:37" ht="12.75">
      <c r="C601" s="8">
        <f>AJ601</f>
        <v>0.27796327212020028</v>
      </c>
      <c r="D601" t="str">
        <f>AK601</f>
        <v>mg</v>
      </c>
      <c r="E601" t="s">
        <v>716</v>
      </c>
      <c r="H601">
        <v>1</v>
      </c>
      <c r="I601">
        <v>1</v>
      </c>
      <c r="J601" s="6">
        <f>H601/I601</f>
        <v>1</v>
      </c>
      <c r="K601" s="6"/>
      <c r="L601" s="60">
        <v>1</v>
      </c>
      <c r="M601" s="61">
        <v>0</v>
      </c>
      <c r="N601" s="52">
        <f>M601*2.68</f>
        <v>0</v>
      </c>
      <c r="O601" s="62">
        <f>(L601*1000)/(N601+L601)</f>
        <v>1000</v>
      </c>
      <c r="P601" s="63">
        <v>0.222</v>
      </c>
      <c r="Q601" s="61">
        <v>1</v>
      </c>
      <c r="R601" s="64">
        <f>Q601*P601</f>
        <v>0.222</v>
      </c>
      <c r="S601" s="61">
        <v>0</v>
      </c>
      <c r="T601" s="65">
        <f>S601*2.68</f>
        <v>0</v>
      </c>
      <c r="U601" s="56">
        <f>1000*(R601)*O601/((R601)+T601)</f>
        <v>1000000</v>
      </c>
      <c r="V601" s="66">
        <f>(R601+T601)/((S601*6.7)+(Q601))</f>
        <v>0.222</v>
      </c>
      <c r="W601" s="67">
        <v>0.50</v>
      </c>
      <c r="X601" s="68">
        <v>8</v>
      </c>
      <c r="Y601" s="69">
        <f>(W601/X601)*8*R601</f>
        <v>0.111</v>
      </c>
      <c r="Z601" s="70">
        <v>1</v>
      </c>
      <c r="AA601" s="71">
        <v>5</v>
      </c>
      <c r="AB601" s="68">
        <v>16</v>
      </c>
      <c r="AC601" s="72">
        <f>(Z601+(AA601/AB601))*2.7</f>
        <v>3.5437500000000002</v>
      </c>
      <c r="AD601" s="73">
        <f>Y601*U601/(Y601+AC601)</f>
        <v>30371.43443463985</v>
      </c>
      <c r="AE601" s="69">
        <f>(Y601+AC601)/(8*(W601/X601)+8*0.84375*(Z601+AA601/AB601))</f>
        <v>0.39049081803005004</v>
      </c>
      <c r="AF601" s="74">
        <f>AD601*AE601</f>
        <v>11859.766277128545</v>
      </c>
      <c r="AG601" t="s">
        <v>420</v>
      </c>
      <c r="AH601" s="71">
        <v>6</v>
      </c>
      <c r="AI601" s="71">
        <v>16</v>
      </c>
      <c r="AJ601" s="2">
        <f>(AF601*(AH601/AI601)/16)*J601/1000</f>
        <v>0.27796327212020028</v>
      </c>
      <c r="AK601" t="s">
        <v>267</v>
      </c>
    </row>
    <row r="602" spans="3:37" ht="12.75">
      <c r="C602" s="8">
        <f>AJ602</f>
        <v>0.12744265080713674</v>
      </c>
      <c r="D602" t="str">
        <f>AK602</f>
        <v>mg</v>
      </c>
      <c r="E602" t="s">
        <v>717</v>
      </c>
      <c r="H602">
        <v>1</v>
      </c>
      <c r="I602">
        <v>1</v>
      </c>
      <c r="J602" s="6">
        <f>H602/I602</f>
        <v>1</v>
      </c>
      <c r="K602" s="6"/>
      <c r="L602" s="60">
        <v>1</v>
      </c>
      <c r="M602" s="61">
        <v>0</v>
      </c>
      <c r="N602" s="52">
        <f>M602*2.68</f>
        <v>0</v>
      </c>
      <c r="O602" s="62">
        <f>(L602*1000)/(N602+L602)</f>
        <v>1000</v>
      </c>
      <c r="P602" s="63">
        <v>0.40</v>
      </c>
      <c r="Q602" s="61">
        <v>1</v>
      </c>
      <c r="R602" s="64">
        <f>Q602*P602</f>
        <v>0.40000000000000002</v>
      </c>
      <c r="S602" s="61">
        <v>0</v>
      </c>
      <c r="T602" s="65">
        <f>S602*2.68</f>
        <v>0</v>
      </c>
      <c r="U602" s="56">
        <f>1000*(R602)*O602/((R602)+T602)</f>
        <v>1000000</v>
      </c>
      <c r="V602" s="66">
        <f>(R602+T602)/((S602*6.7)+(Q602))</f>
        <v>0.40000000000000002</v>
      </c>
      <c r="W602" s="67">
        <v>0.25</v>
      </c>
      <c r="X602" s="68">
        <v>8</v>
      </c>
      <c r="Y602" s="69">
        <f>(W602/X602)*8*R602</f>
        <v>0.10000000000000001</v>
      </c>
      <c r="Z602" s="70">
        <v>2</v>
      </c>
      <c r="AA602" s="71">
        <v>11</v>
      </c>
      <c r="AB602" s="68">
        <v>16</v>
      </c>
      <c r="AC602" s="72">
        <f>(Z602+(AA602/AB602))*2.7</f>
        <v>7.2562500000000005</v>
      </c>
      <c r="AD602" s="73">
        <f>Y602*U602/(Y602+AC602)</f>
        <v>13593.882752761258</v>
      </c>
      <c r="AE602" s="69">
        <f>(Y602+AC602)/(8*(W602/X602)+8*0.84375*(Z602+AA602/AB602))</f>
        <v>0.39999999999999991</v>
      </c>
      <c r="AF602" s="74">
        <f>AD602*AE602</f>
        <v>5437.5531011045014</v>
      </c>
      <c r="AG602" t="s">
        <v>286</v>
      </c>
      <c r="AH602" s="71">
        <v>6</v>
      </c>
      <c r="AI602" s="71">
        <v>16</v>
      </c>
      <c r="AJ602" s="2">
        <f>(AF602*(AH602/AI602)/16)*J602/1000</f>
        <v>0.12744265080713674</v>
      </c>
      <c r="AK602" t="s">
        <v>267</v>
      </c>
    </row>
    <row r="603" spans="5:36" ht="12.75">
      <c r="E603" s="92" t="s">
        <v>718</v>
      </c>
      <c r="L603" s="50"/>
      <c r="M603" s="51"/>
      <c r="N603" s="52"/>
      <c r="O603" s="53"/>
      <c r="P603" s="50"/>
      <c r="Q603" s="54"/>
      <c r="R603" s="55"/>
      <c r="S603" s="55"/>
      <c r="T603" s="55"/>
      <c r="U603" s="56"/>
      <c r="V603" s="55"/>
      <c r="W603" s="9"/>
      <c r="Y603" s="9"/>
      <c r="Z603" s="9"/>
      <c r="AA603" s="9"/>
      <c r="AC603" s="9"/>
      <c r="AD603" s="57"/>
      <c r="AE603" s="9"/>
      <c r="AF603" s="58"/>
      <c r="AG603" s="92" t="s">
        <v>718</v>
      </c>
      <c r="AJ603" s="76"/>
    </row>
    <row r="604" spans="1:43" ht="14.9" customHeight="1">
      <c r="A604" s="1" t="s">
        <v>135</v>
      </c>
      <c r="B604" t="s">
        <v>665</v>
      </c>
      <c r="C604" s="8">
        <f>AJ604</f>
        <v>0.240118895463976</v>
      </c>
      <c r="D604" t="str">
        <f>AK604</f>
        <v>µg</v>
      </c>
      <c r="E604" t="s">
        <v>136</v>
      </c>
      <c r="F604" t="s">
        <v>137</v>
      </c>
      <c r="G604" t="s">
        <v>489</v>
      </c>
      <c r="H604" s="7">
        <v>277.81</v>
      </c>
      <c r="I604" s="7">
        <v>325.81</v>
      </c>
      <c r="J604" s="6">
        <f>H604/I604</f>
        <v>0.85267487185783131</v>
      </c>
      <c r="K604" s="59"/>
      <c r="L604" s="75">
        <v>0.13200000000000001</v>
      </c>
      <c r="M604" s="78">
        <f>N604/2.68</f>
        <v>4.460074626865671</v>
      </c>
      <c r="N604" s="67">
        <v>11.952999999999999</v>
      </c>
      <c r="O604" s="62">
        <f>(L604*1000)/(N604+L604)</f>
        <v>10.922631361191561</v>
      </c>
      <c r="P604" s="63">
        <v>0.40900000000000003</v>
      </c>
      <c r="Q604" s="84">
        <f>R604/P604</f>
        <v>0.40097799511002441</v>
      </c>
      <c r="R604" s="75">
        <v>0.16400000000000001</v>
      </c>
      <c r="S604" s="84">
        <f>T604/2.68</f>
        <v>3.9888059701492531</v>
      </c>
      <c r="T604" s="85">
        <v>10.69</v>
      </c>
      <c r="U604" s="56">
        <f>1000*(R604)*O604/((R604)+T604)</f>
        <v>165.03699495443303</v>
      </c>
      <c r="V604" s="66">
        <f>(R604+T604)/((S604*6.7)+(Q604))</f>
        <v>0.40013303859336025</v>
      </c>
      <c r="W604" s="67">
        <v>1</v>
      </c>
      <c r="X604" s="68">
        <v>8</v>
      </c>
      <c r="Y604" s="69">
        <f>(W604*8*V604)/X604</f>
        <v>0.40013303859336025</v>
      </c>
      <c r="Z604" s="70">
        <v>0</v>
      </c>
      <c r="AA604" s="71">
        <v>15</v>
      </c>
      <c r="AB604" s="68">
        <v>16</v>
      </c>
      <c r="AC604" s="79">
        <f>(Z604+(AA604/AB604))*2.7</f>
        <v>2.53125</v>
      </c>
      <c r="AD604" s="73">
        <f>Y604*U604/(Y604+AC604)</f>
        <v>22.527507801615183</v>
      </c>
      <c r="AE604" s="69">
        <f>(Y604+AC604)/(8*(W604/X604)+8*0.84375*(Z604+AA604/AB604))</f>
        <v>0.40001815452020262</v>
      </c>
      <c r="AF604" s="74">
        <f>AD604*AE604</f>
        <v>9.011412096741573</v>
      </c>
      <c r="AG604" s="75" t="s">
        <v>136</v>
      </c>
      <c r="AH604" s="71">
        <v>8</v>
      </c>
      <c r="AI604" s="71">
        <v>16</v>
      </c>
      <c r="AJ604" s="2">
        <f>(AF604*(AH604/AI604)/16)*J604</f>
        <v>0.240118895463976</v>
      </c>
      <c r="AK604" t="s">
        <v>41</v>
      </c>
      <c r="AM604" s="77"/>
      <c r="AN604" s="77"/>
      <c r="AO604" s="77"/>
      <c r="AP604" s="77"/>
      <c r="AQ604" s="77"/>
    </row>
    <row r="605" spans="3:37" ht="12.75">
      <c r="C605" s="8">
        <f>AJ605</f>
        <v>0.84043607532210096</v>
      </c>
      <c r="D605" t="str">
        <f>AK605</f>
        <v>mg</v>
      </c>
      <c r="E605" t="s">
        <v>719</v>
      </c>
      <c r="H605">
        <v>1</v>
      </c>
      <c r="I605">
        <v>1</v>
      </c>
      <c r="J605" s="6">
        <f>H605/I605</f>
        <v>1</v>
      </c>
      <c r="K605" s="6"/>
      <c r="L605" s="60">
        <v>1</v>
      </c>
      <c r="M605" s="61">
        <v>0</v>
      </c>
      <c r="N605" s="52">
        <f>M605*2.68</f>
        <v>0</v>
      </c>
      <c r="O605" s="62">
        <f>(L605*1000)/(N605+L605)</f>
        <v>1000</v>
      </c>
      <c r="P605" s="63">
        <v>0.42399999999999999</v>
      </c>
      <c r="Q605" s="61">
        <v>1</v>
      </c>
      <c r="R605" s="64">
        <f>Q605*P605</f>
        <v>0.42399999999999999</v>
      </c>
      <c r="S605" s="61">
        <v>0</v>
      </c>
      <c r="T605" s="65">
        <f>S605*2.68</f>
        <v>0</v>
      </c>
      <c r="U605" s="56">
        <f>1000*(R605)*O605/((R605)+T605)</f>
        <v>1000000</v>
      </c>
      <c r="V605" s="66">
        <f>(R605+T605)/((S605*6.7)+(Q605))</f>
        <v>0.42399999999999999</v>
      </c>
      <c r="W605" s="67">
        <v>1</v>
      </c>
      <c r="X605" s="68">
        <v>8</v>
      </c>
      <c r="Y605" s="69">
        <f>(W605/X605)*8*R605</f>
        <v>0.42399999999999999</v>
      </c>
      <c r="Z605" s="70">
        <v>2</v>
      </c>
      <c r="AA605" s="71">
        <v>3</v>
      </c>
      <c r="AB605" s="68">
        <v>16</v>
      </c>
      <c r="AC605" s="72">
        <f>(Z605+(AA605/AB605))*2.7</f>
        <v>5.90625</v>
      </c>
      <c r="AD605" s="73">
        <f>Y605*U605/(Y605+AC605)</f>
        <v>66979.9770941116</v>
      </c>
      <c r="AE605" s="69">
        <f>(Y605+AC605)/(8*(W605/X605)+8*0.84375*(Z605+AA605/AB605))</f>
        <v>0.40152229930624378</v>
      </c>
      <c r="AF605" s="74">
        <f>AD605*AE605</f>
        <v>26893.954410307229</v>
      </c>
      <c r="AG605" t="s">
        <v>719</v>
      </c>
      <c r="AH605" s="71">
        <v>8</v>
      </c>
      <c r="AI605" s="71">
        <v>16</v>
      </c>
      <c r="AJ605" s="2">
        <f>(AF605*(AH605/AI605)/16)*J605/1000</f>
        <v>0.84043607532210096</v>
      </c>
      <c r="AK605" t="s">
        <v>267</v>
      </c>
    </row>
    <row r="606" spans="3:37" ht="12.75">
      <c r="C606" s="8">
        <f>AJ606</f>
        <v>0.17119796091758707</v>
      </c>
      <c r="D606" t="str">
        <f>AK606</f>
        <v>mg</v>
      </c>
      <c r="E606" t="s">
        <v>293</v>
      </c>
      <c r="H606">
        <v>1</v>
      </c>
      <c r="I606">
        <v>1</v>
      </c>
      <c r="J606" s="6">
        <f>H606/I606</f>
        <v>1</v>
      </c>
      <c r="K606" s="6"/>
      <c r="L606" s="60">
        <v>1</v>
      </c>
      <c r="M606" s="61">
        <v>0</v>
      </c>
      <c r="N606" s="52">
        <f>M606*2.68</f>
        <v>0</v>
      </c>
      <c r="O606" s="62">
        <f>(L606*1000)/(N606+L606)</f>
        <v>1000</v>
      </c>
      <c r="P606" s="63">
        <v>0.40300000000000002</v>
      </c>
      <c r="Q606" s="61">
        <v>1</v>
      </c>
      <c r="R606" s="64">
        <f>Q606*P606</f>
        <v>0.40300000000000002</v>
      </c>
      <c r="S606" s="61">
        <v>0</v>
      </c>
      <c r="T606" s="65">
        <f>S606*2.68</f>
        <v>0</v>
      </c>
      <c r="U606" s="56">
        <f>1000*(R606)*O606/((R606)+T606)</f>
        <v>999999.99999999988</v>
      </c>
      <c r="V606" s="66">
        <f>(R606+T606)/((S606*6.7)+(Q606))</f>
        <v>0.40300000000000002</v>
      </c>
      <c r="W606" s="67">
        <v>0.25</v>
      </c>
      <c r="X606" s="68">
        <v>8</v>
      </c>
      <c r="Y606" s="69">
        <f>(W606/X606)*8*R606</f>
        <v>0.10075000000000001</v>
      </c>
      <c r="Z606" s="70">
        <v>2</v>
      </c>
      <c r="AA606" s="71">
        <v>11</v>
      </c>
      <c r="AB606" s="68">
        <v>16</v>
      </c>
      <c r="AC606" s="72">
        <f>(Z606+(AA606/AB606))*2.7</f>
        <v>7.2562500000000005</v>
      </c>
      <c r="AD606" s="73">
        <f>Y606*U606/(Y606+AC606)</f>
        <v>13694.440668750849</v>
      </c>
      <c r="AE606" s="69">
        <f>(Y606+AC606)/(8*(W606/X606)+8*0.84375*(Z606+AA606/AB606))</f>
        <v>0.40004078164825824</v>
      </c>
      <c r="AF606" s="74">
        <f>AD606*AE606</f>
        <v>5478.3347493627862</v>
      </c>
      <c r="AG606" t="s">
        <v>293</v>
      </c>
      <c r="AH606" s="71">
        <v>8</v>
      </c>
      <c r="AI606" s="71">
        <v>16</v>
      </c>
      <c r="AJ606" s="2">
        <f>(AF606*(AH606/AI606)/16)*J606/1000</f>
        <v>0.17119796091758707</v>
      </c>
      <c r="AK606" t="s">
        <v>267</v>
      </c>
    </row>
    <row r="607" spans="3:37" ht="12.75">
      <c r="C607" s="12">
        <f>AJ607</f>
        <v>0.070534754130413518</v>
      </c>
      <c r="D607" t="str">
        <f>AK607</f>
        <v>mg</v>
      </c>
      <c r="E607" t="s">
        <v>420</v>
      </c>
      <c r="H607">
        <v>1</v>
      </c>
      <c r="I607">
        <v>1</v>
      </c>
      <c r="J607" s="6">
        <f>H607/I607</f>
        <v>1</v>
      </c>
      <c r="K607" s="6"/>
      <c r="L607" s="60">
        <v>1</v>
      </c>
      <c r="M607" s="61">
        <v>0</v>
      </c>
      <c r="N607" s="52">
        <f>M607*2.68</f>
        <v>0</v>
      </c>
      <c r="O607" s="62">
        <f>(L607*1000)/(N607+L607)</f>
        <v>1000</v>
      </c>
      <c r="P607" s="63">
        <v>0.222</v>
      </c>
      <c r="Q607" s="61">
        <v>1</v>
      </c>
      <c r="R607" s="64">
        <f>Q607*P607</f>
        <v>0.222</v>
      </c>
      <c r="S607" s="61">
        <v>0</v>
      </c>
      <c r="T607" s="65">
        <f>S607*2.68</f>
        <v>0</v>
      </c>
      <c r="U607" s="56">
        <f>1000*(R607)*O607/((R607)+T607)</f>
        <v>1000000</v>
      </c>
      <c r="V607" s="66">
        <f>(R607+T607)/((S607*6.7)+(Q607))</f>
        <v>0.222</v>
      </c>
      <c r="W607" s="67">
        <v>0.13</v>
      </c>
      <c r="X607" s="68">
        <v>8</v>
      </c>
      <c r="Y607" s="69">
        <f>(W607/X607)*8*R607</f>
        <v>0.02886</v>
      </c>
      <c r="Z607" s="70">
        <v>1</v>
      </c>
      <c r="AA607" s="71">
        <v>14</v>
      </c>
      <c r="AB607" s="68">
        <v>16</v>
      </c>
      <c r="AC607" s="72">
        <f>(Z607+(AA607/AB607))*2.7</f>
        <v>5.0625</v>
      </c>
      <c r="AD607" s="73">
        <f>Y607*U607/(Y607+AC607)</f>
        <v>5668.4265107947585</v>
      </c>
      <c r="AE607" s="69">
        <f>(Y607+AC607)/(8*(W607/X607)+8*0.84375*(Z607+AA607/AB607))</f>
        <v>0.3981902434255547</v>
      </c>
      <c r="AF607" s="74">
        <f>AD607*AE607</f>
        <v>2257.1121321732326</v>
      </c>
      <c r="AG607" t="s">
        <v>420</v>
      </c>
      <c r="AH607" s="71">
        <v>8</v>
      </c>
      <c r="AI607" s="71">
        <v>16</v>
      </c>
      <c r="AJ607" s="2">
        <f>(AF607*(AH607/AI607)/16)*J607/1000</f>
        <v>0.070534754130413518</v>
      </c>
      <c r="AK607" t="s">
        <v>267</v>
      </c>
    </row>
    <row r="608" spans="3:37" ht="12.75">
      <c r="C608" s="8">
        <f>AJ608</f>
        <v>0.23534409515717919</v>
      </c>
      <c r="D608" t="str">
        <f>AK608</f>
        <v>mg</v>
      </c>
      <c r="E608" t="s">
        <v>300</v>
      </c>
      <c r="H608">
        <v>1</v>
      </c>
      <c r="I608">
        <v>1</v>
      </c>
      <c r="J608" s="6">
        <f>H608/I608</f>
        <v>1</v>
      </c>
      <c r="K608" s="6"/>
      <c r="L608" s="60">
        <v>1</v>
      </c>
      <c r="M608" s="61">
        <v>0</v>
      </c>
      <c r="N608" s="52">
        <f>M608*2.68</f>
        <v>0</v>
      </c>
      <c r="O608" s="62">
        <f>(L608*1000)/(N608+L608)</f>
        <v>1000</v>
      </c>
      <c r="P608" s="63">
        <v>0.55400000000000005</v>
      </c>
      <c r="Q608" s="61">
        <v>1</v>
      </c>
      <c r="R608" s="64">
        <f>Q608*P608</f>
        <v>0.55400000000000005</v>
      </c>
      <c r="S608" s="61">
        <v>0</v>
      </c>
      <c r="T608" s="65">
        <f>S608*2.68</f>
        <v>0</v>
      </c>
      <c r="U608" s="56">
        <f>1000*(R608)*O608/((R608)+T608)</f>
        <v>999999.99999999988</v>
      </c>
      <c r="V608" s="66">
        <f>(R608+T608)/((S608*6.7)+(Q608))</f>
        <v>0.55400000000000005</v>
      </c>
      <c r="W608" s="67">
        <v>0.25</v>
      </c>
      <c r="X608" s="68">
        <v>8</v>
      </c>
      <c r="Y608" s="69">
        <f>(W608/X608)*8*R608</f>
        <v>0.13850000000000001</v>
      </c>
      <c r="Z608" s="70">
        <v>2</v>
      </c>
      <c r="AA608" s="71">
        <v>11</v>
      </c>
      <c r="AB608" s="68">
        <v>16</v>
      </c>
      <c r="AC608" s="72">
        <f>(Z608+(AA608/AB608))*2.7</f>
        <v>7.2562500000000005</v>
      </c>
      <c r="AD608" s="73">
        <f>Y608*U608/(Y608+AC608)</f>
        <v>18729.504040028398</v>
      </c>
      <c r="AE608" s="69">
        <f>(Y608+AC608)/(8*(W608/X608)+8*0.84375*(Z608+AA608/AB608))</f>
        <v>0.40209345794392515</v>
      </c>
      <c r="AF608" s="74">
        <f>AD608*AE608</f>
        <v>7531.0110450297343</v>
      </c>
      <c r="AG608" t="s">
        <v>300</v>
      </c>
      <c r="AH608" s="71">
        <v>8</v>
      </c>
      <c r="AI608" s="71">
        <v>16</v>
      </c>
      <c r="AJ608" s="2">
        <f>(AF608*(AH608/AI608)/16)*J608/1000</f>
        <v>0.23534409515717919</v>
      </c>
      <c r="AK608" t="s">
        <v>267</v>
      </c>
    </row>
    <row r="609" spans="3:37" ht="12.75">
      <c r="C609" s="12">
        <f>AJ609</f>
        <v>0.044470290425204395</v>
      </c>
      <c r="D609" t="str">
        <f>AK609</f>
        <v>mg</v>
      </c>
      <c r="E609" t="s">
        <v>286</v>
      </c>
      <c r="H609">
        <v>1</v>
      </c>
      <c r="I609">
        <v>1</v>
      </c>
      <c r="J609" s="6">
        <f>H609/I609</f>
        <v>1</v>
      </c>
      <c r="K609" s="6"/>
      <c r="L609" s="60">
        <v>1</v>
      </c>
      <c r="M609" s="61">
        <v>0</v>
      </c>
      <c r="N609" s="52">
        <f>M609*2.68</f>
        <v>0</v>
      </c>
      <c r="O609" s="62">
        <f>(L609*1000)/(N609+L609)</f>
        <v>1000</v>
      </c>
      <c r="P609" s="63">
        <v>0.40</v>
      </c>
      <c r="Q609" s="61">
        <v>1</v>
      </c>
      <c r="R609" s="64">
        <f>Q609*P609</f>
        <v>0.40000000000000002</v>
      </c>
      <c r="S609" s="61">
        <v>0</v>
      </c>
      <c r="T609" s="65">
        <f>S609*2.68</f>
        <v>0</v>
      </c>
      <c r="U609" s="56">
        <f>1000*(R609)*O609/((R609)+T609)</f>
        <v>1000000</v>
      </c>
      <c r="V609" s="66">
        <f>(R609+T609)/((S609*6.7)+(Q609))</f>
        <v>0.40000000000000002</v>
      </c>
      <c r="W609" s="67">
        <v>0.13</v>
      </c>
      <c r="X609" s="68">
        <v>8</v>
      </c>
      <c r="Y609" s="69">
        <f>(W609/X609)*8*R609</f>
        <v>0.052000000000000005</v>
      </c>
      <c r="Z609" s="70">
        <v>2</v>
      </c>
      <c r="AA609" s="71">
        <v>11</v>
      </c>
      <c r="AB609" s="68">
        <v>16</v>
      </c>
      <c r="AC609" s="72">
        <f>(Z609+(AA609/AB609))*2.7</f>
        <v>7.2562500000000005</v>
      </c>
      <c r="AD609" s="73">
        <f>Y609*U609/(Y609+AC609)</f>
        <v>7115.2464680327039</v>
      </c>
      <c r="AE609" s="69">
        <f>(Y609+AC609)/(8*(W609/X609)+8*0.84375*(Z609+AA609/AB609))</f>
        <v>0.39999999999999997</v>
      </c>
      <c r="AF609" s="74">
        <f>AD609*AE609</f>
        <v>2846.0985872130814</v>
      </c>
      <c r="AG609" t="s">
        <v>286</v>
      </c>
      <c r="AH609" s="71">
        <v>4</v>
      </c>
      <c r="AI609" s="71">
        <v>16</v>
      </c>
      <c r="AJ609" s="2">
        <f>(AF609*(AH609/AI609)/16)*J609/1000</f>
        <v>0.044470290425204395</v>
      </c>
      <c r="AK609" t="s">
        <v>267</v>
      </c>
    </row>
    <row r="610" spans="3:37" ht="12.75">
      <c r="C610" s="8">
        <f>AJ610</f>
        <v>0.1379384088964927</v>
      </c>
      <c r="D610" t="str">
        <f>AK610</f>
        <v>mg</v>
      </c>
      <c r="E610" t="s">
        <v>284</v>
      </c>
      <c r="H610">
        <v>1</v>
      </c>
      <c r="I610">
        <v>1</v>
      </c>
      <c r="J610" s="6">
        <f>H610/I610</f>
        <v>1</v>
      </c>
      <c r="K610" s="6"/>
      <c r="L610" s="60">
        <v>1</v>
      </c>
      <c r="M610" s="61">
        <v>0</v>
      </c>
      <c r="N610" s="52">
        <f>M610*2.68</f>
        <v>0</v>
      </c>
      <c r="O610" s="62">
        <f>(L610*1000)/(N610+L610)</f>
        <v>1000</v>
      </c>
      <c r="P610" s="63">
        <v>0.64500000000000002</v>
      </c>
      <c r="Q610" s="61">
        <v>1</v>
      </c>
      <c r="R610" s="64">
        <f>Q610*P610</f>
        <v>0.64500000000000002</v>
      </c>
      <c r="S610" s="61">
        <v>0</v>
      </c>
      <c r="T610" s="65">
        <f>S610*2.68</f>
        <v>0</v>
      </c>
      <c r="U610" s="56">
        <f>1000*(R610)*O610/((R610)+T610)</f>
        <v>1000000</v>
      </c>
      <c r="V610" s="66">
        <f>(R610+T610)/((S610*6.7)+(Q610))</f>
        <v>0.64500000000000002</v>
      </c>
      <c r="W610" s="67">
        <v>0.125</v>
      </c>
      <c r="X610" s="68">
        <v>8</v>
      </c>
      <c r="Y610" s="69">
        <f>(W610/X610)*8*R610</f>
        <v>0.080625000000000002</v>
      </c>
      <c r="Z610" s="70">
        <v>2</v>
      </c>
      <c r="AA610" s="71">
        <v>11</v>
      </c>
      <c r="AB610" s="68">
        <v>16</v>
      </c>
      <c r="AC610" s="72">
        <f>(Z610+(AA610/AB610))*2.7</f>
        <v>7.2562500000000005</v>
      </c>
      <c r="AD610" s="73">
        <f>Y610*U610/(Y610+AC610)</f>
        <v>10989.010989010987</v>
      </c>
      <c r="AE610" s="69">
        <f>(Y610+AC610)/(8*(W610/X610)+8*0.84375*(Z610+AA610/AB610))</f>
        <v>0.40167664670658682</v>
      </c>
      <c r="AF610" s="74">
        <f>AD610*AE610</f>
        <v>4414.029084687766</v>
      </c>
      <c r="AG610" t="s">
        <v>284</v>
      </c>
      <c r="AH610" s="71">
        <v>8</v>
      </c>
      <c r="AI610" s="71">
        <v>16</v>
      </c>
      <c r="AJ610" s="2">
        <f>(AF610*(AH610/AI610)/16)*J610/1000</f>
        <v>0.1379384088964927</v>
      </c>
      <c r="AK610" t="s">
        <v>267</v>
      </c>
    </row>
    <row r="611" spans="10:35" ht="12.75">
      <c r="J611" s="6"/>
      <c r="K611" s="6"/>
      <c r="L611" s="50"/>
      <c r="M611" s="51"/>
      <c r="N611" s="52"/>
      <c r="O611" s="53"/>
      <c r="P611" s="50"/>
      <c r="Q611" s="54"/>
      <c r="R611" s="55"/>
      <c r="S611" s="55"/>
      <c r="T611" s="55"/>
      <c r="U611" s="56"/>
      <c r="V611" s="55"/>
      <c r="W611" s="9"/>
      <c r="Y611" s="9"/>
      <c r="Z611" s="9"/>
      <c r="AA611" s="9"/>
      <c r="AC611" s="9"/>
      <c r="AD611" s="57"/>
      <c r="AE611" s="9"/>
      <c r="AF611" s="58"/>
      <c r="AH611" s="71"/>
      <c r="AI611" s="71"/>
    </row>
    <row r="612" spans="5:33" ht="12.75">
      <c r="E612" s="49" t="s">
        <v>720</v>
      </c>
      <c r="L612" s="50"/>
      <c r="M612" s="51"/>
      <c r="N612" s="52"/>
      <c r="O612" s="53"/>
      <c r="P612" s="50"/>
      <c r="Q612" s="54"/>
      <c r="R612" s="55"/>
      <c r="S612" s="55"/>
      <c r="T612" s="55"/>
      <c r="U612" s="56"/>
      <c r="V612" s="55"/>
      <c r="W612" s="9"/>
      <c r="Y612" s="9"/>
      <c r="Z612" s="9"/>
      <c r="AA612" s="9"/>
      <c r="AC612" s="9"/>
      <c r="AD612" s="57"/>
      <c r="AE612" s="9"/>
      <c r="AF612" s="58"/>
      <c r="AG612" s="49" t="str">
        <f>E612</f>
        <v>IC - Ice Cream Booster, 16 pills, 1 taken every tridiem</v>
      </c>
    </row>
    <row r="613" spans="1:33" ht="12.75">
      <c r="A613" s="1" t="s">
        <v>356</v>
      </c>
      <c r="C613" s="82">
        <v>2</v>
      </c>
      <c r="D613" t="s">
        <v>176</v>
      </c>
      <c r="E613" t="s">
        <v>357</v>
      </c>
      <c r="F613" t="s">
        <v>662</v>
      </c>
      <c r="L613" s="50"/>
      <c r="M613" s="51"/>
      <c r="N613" s="52"/>
      <c r="O613" s="53"/>
      <c r="P613" s="50"/>
      <c r="Q613" s="54"/>
      <c r="R613" s="55"/>
      <c r="S613" s="55"/>
      <c r="T613" s="55"/>
      <c r="U613" s="56"/>
      <c r="V613" s="55"/>
      <c r="W613" s="9"/>
      <c r="Y613" s="9"/>
      <c r="Z613" s="9"/>
      <c r="AA613" s="9"/>
      <c r="AC613" s="9"/>
      <c r="AD613" s="57"/>
      <c r="AE613" s="9"/>
      <c r="AF613" s="58"/>
      <c r="AG613" s="92"/>
    </row>
    <row r="614" spans="1:43" ht="14.9" customHeight="1">
      <c r="A614" s="1" t="s">
        <v>95</v>
      </c>
      <c r="B614" t="s">
        <v>673</v>
      </c>
      <c r="C614" s="10">
        <f>AJ614</f>
        <v>28.073942936391092</v>
      </c>
      <c r="D614" t="str">
        <f>AK614</f>
        <v>µg</v>
      </c>
      <c r="E614" t="s">
        <v>96</v>
      </c>
      <c r="F614" t="s">
        <v>721</v>
      </c>
      <c r="G614" t="s">
        <v>722</v>
      </c>
      <c r="H614" s="6">
        <v>91.22</v>
      </c>
      <c r="I614" s="6">
        <v>123.22</v>
      </c>
      <c r="J614" s="6">
        <f>H614/I614</f>
        <v>0.74030189904236321</v>
      </c>
      <c r="K614" s="59"/>
      <c r="L614" s="75">
        <v>0.14699999999999999</v>
      </c>
      <c r="M614" s="78">
        <f>N614/2.68</f>
        <v>3.113805970149254</v>
      </c>
      <c r="N614" s="67">
        <v>8.3450000000000006</v>
      </c>
      <c r="O614" s="62">
        <f>(L614*1000)/(N614+L614)</f>
        <v>17.310409797456426</v>
      </c>
      <c r="P614" s="63">
        <v>0.42499999999999999</v>
      </c>
      <c r="Q614" s="61">
        <v>1</v>
      </c>
      <c r="R614" s="64">
        <f>Q614*P614</f>
        <v>0.42499999999999999</v>
      </c>
      <c r="S614" s="61">
        <v>0</v>
      </c>
      <c r="T614" s="65">
        <f>S614*2.68</f>
        <v>0</v>
      </c>
      <c r="U614" s="56">
        <f>1000*(R614)*O614/((R614)+T614)</f>
        <v>17310.409797456428</v>
      </c>
      <c r="V614" s="66">
        <f>(R614+T614)/((S614*6.7)+(Q614))</f>
        <v>0.42499999999999999</v>
      </c>
      <c r="W614" s="67">
        <v>2</v>
      </c>
      <c r="X614" s="68">
        <v>8</v>
      </c>
      <c r="Y614" s="69">
        <f>(W614*8*V614)/X614</f>
        <v>0.84999999999999998</v>
      </c>
      <c r="Z614" s="70">
        <v>1</v>
      </c>
      <c r="AA614" s="71">
        <v>8</v>
      </c>
      <c r="AB614" s="68">
        <v>16</v>
      </c>
      <c r="AC614" s="79">
        <f>(Z614+(AA614/AB614))*2.7</f>
        <v>4.0500000000000007</v>
      </c>
      <c r="AD614" s="73">
        <f>Y614*U614/(Y614+AC614)</f>
        <v>3002.8261893546864</v>
      </c>
      <c r="AE614" s="69">
        <f>(Y614+AC614)/(8*(W614/X614)+8*0.84375*(Z614+AA614/AB614))</f>
        <v>0.40412371134020614</v>
      </c>
      <c r="AF614" s="74">
        <f>AD614*AE614</f>
        <v>1213.5132641515845</v>
      </c>
      <c r="AG614" s="75" t="s">
        <v>96</v>
      </c>
      <c r="AH614" s="71">
        <v>8</v>
      </c>
      <c r="AI614" s="71">
        <v>16</v>
      </c>
      <c r="AJ614" s="2">
        <f>(AF614*(AH614/AI614)/16)*J614</f>
        <v>28.073942936391092</v>
      </c>
      <c r="AK614" t="s">
        <v>41</v>
      </c>
      <c r="AM614" s="77"/>
      <c r="AN614" s="77"/>
      <c r="AO614" s="77"/>
      <c r="AP614" s="77"/>
      <c r="AQ614" s="77"/>
    </row>
    <row r="615" spans="1:43" ht="14.9" customHeight="1">
      <c r="A615" s="1" t="s">
        <v>172</v>
      </c>
      <c r="B615" t="s">
        <v>673</v>
      </c>
      <c r="C615" s="8">
        <f>AJ615</f>
        <v>0.12060519932825696</v>
      </c>
      <c r="D615" t="str">
        <f>AK615</f>
        <v>µg</v>
      </c>
      <c r="E615" t="s">
        <v>173</v>
      </c>
      <c r="F615" t="s">
        <v>174</v>
      </c>
      <c r="G615" t="s">
        <v>175</v>
      </c>
      <c r="H615" s="7">
        <v>1</v>
      </c>
      <c r="I615" s="6">
        <v>1</v>
      </c>
      <c r="J615" s="6">
        <f>H615/I615</f>
        <v>1</v>
      </c>
      <c r="K615" s="59">
        <v>0.50</v>
      </c>
      <c r="L615" s="75">
        <v>0.0041900000000000001</v>
      </c>
      <c r="M615" s="61">
        <v>2.50</v>
      </c>
      <c r="N615" s="52">
        <f>M615*2.68</f>
        <v>6.7000000000000002</v>
      </c>
      <c r="O615" s="62">
        <f>(L615*1000)/(N615+L615)</f>
        <v>0.62498228719651439</v>
      </c>
      <c r="P615" s="63">
        <v>0.47600000000000003</v>
      </c>
      <c r="Q615" s="61">
        <v>1</v>
      </c>
      <c r="R615" s="64">
        <f>Q615*P615</f>
        <v>0.47600000000000003</v>
      </c>
      <c r="S615" s="61">
        <v>1.625</v>
      </c>
      <c r="T615" s="65">
        <f>S615*2.68</f>
        <v>4.3550000000000004</v>
      </c>
      <c r="U615" s="56">
        <f>1000*(R615)*O615/((R615)+T615)</f>
        <v>61.579707867013219</v>
      </c>
      <c r="V615" s="66">
        <f>(R615+T615)/((S615*6.7)+(Q615))</f>
        <v>0.40639327024185068</v>
      </c>
      <c r="W615" s="67">
        <v>2</v>
      </c>
      <c r="X615" s="68">
        <v>8</v>
      </c>
      <c r="Y615" s="69">
        <f>(W615*8*V615)/X615</f>
        <v>0.81278654048370136</v>
      </c>
      <c r="Z615" s="70">
        <v>1</v>
      </c>
      <c r="AA615" s="71">
        <v>10</v>
      </c>
      <c r="AB615" s="68">
        <v>16</v>
      </c>
      <c r="AC615" s="68">
        <f>(Z615+(AA615/AB615))*2.7</f>
        <v>4.3875000000000002</v>
      </c>
      <c r="AD615" s="73">
        <f>Y615*U615/(Y615+AC615)</f>
        <v>9.6246922802394597</v>
      </c>
      <c r="AE615" s="69">
        <f>(Y615+AC615)/(8*(W615/X615)+8*0.84375*(Z615+AA615/AB615))</f>
        <v>0.40098595010958654</v>
      </c>
      <c r="AF615" s="74">
        <f>AD615*AE615</f>
        <v>3.8593663785042227</v>
      </c>
      <c r="AG615" s="75" t="s">
        <v>173</v>
      </c>
      <c r="AH615" s="71">
        <v>8</v>
      </c>
      <c r="AI615" s="71">
        <v>16</v>
      </c>
      <c r="AJ615" s="2">
        <f>(AF615*(AH615/AI615)/16)*J615</f>
        <v>0.12060519932825696</v>
      </c>
      <c r="AK615" t="s">
        <v>41</v>
      </c>
      <c r="AM615" s="77"/>
      <c r="AN615" s="77"/>
      <c r="AO615" s="77"/>
      <c r="AP615" s="77"/>
      <c r="AQ615" s="77"/>
    </row>
    <row r="616" spans="1:43" ht="14.9" customHeight="1">
      <c r="A616" s="1" t="s">
        <v>495</v>
      </c>
      <c r="B616" t="s">
        <v>673</v>
      </c>
      <c r="C616" s="8">
        <f>AJ616</f>
        <v>0.34575965764083988</v>
      </c>
      <c r="D616" t="str">
        <f>AK616</f>
        <v>ng</v>
      </c>
      <c r="E616" t="s">
        <v>496</v>
      </c>
      <c r="F616" t="s">
        <v>497</v>
      </c>
      <c r="G616" t="s">
        <v>498</v>
      </c>
      <c r="H616" s="7">
        <v>1</v>
      </c>
      <c r="I616" s="6">
        <v>1</v>
      </c>
      <c r="J616" s="6">
        <f>H616/I616</f>
        <v>1</v>
      </c>
      <c r="K616" s="59">
        <v>0.50</v>
      </c>
      <c r="L616" s="88">
        <v>0.0011800000000000001</v>
      </c>
      <c r="M616" s="78">
        <f>N616/2.68</f>
        <v>4.5335820895522385</v>
      </c>
      <c r="N616" s="67">
        <v>12.15</v>
      </c>
      <c r="O616" s="62">
        <f>(L616*1000)/(N616+L616)</f>
        <v>0.097109910313237083</v>
      </c>
      <c r="P616" s="63">
        <v>0.47</v>
      </c>
      <c r="Q616" s="61">
        <v>0.25</v>
      </c>
      <c r="R616" s="64">
        <f>Q616*P616</f>
        <v>0.11750000000000001</v>
      </c>
      <c r="S616" s="61">
        <v>4</v>
      </c>
      <c r="T616" s="65">
        <f>S616*2.68</f>
        <v>10.720000000000001</v>
      </c>
      <c r="U616" s="56">
        <f>1000*(R616)*O616/((R616)+T616)</f>
        <v>1.052864079520679</v>
      </c>
      <c r="V616" s="66">
        <f>(R616+T616)/((S616*6.7)+(Q616))</f>
        <v>0.40064695009242146</v>
      </c>
      <c r="W616" s="67">
        <v>0.50</v>
      </c>
      <c r="X616" s="68">
        <v>8</v>
      </c>
      <c r="Y616" s="69">
        <f>(W616*8*V616)/X616</f>
        <v>0.20032347504621073</v>
      </c>
      <c r="Z616" s="70">
        <v>2</v>
      </c>
      <c r="AA616" s="71">
        <v>12</v>
      </c>
      <c r="AB616" s="68">
        <v>16</v>
      </c>
      <c r="AC616" s="68">
        <f>(Z616+(AA616/AB616))*2.7</f>
        <v>7.4250000000000007</v>
      </c>
      <c r="AD616" s="73">
        <f>Y616*U616/(Y616+AC616)</f>
        <v>0.027659599209282619</v>
      </c>
      <c r="AE616" s="69">
        <f>(Y616+AC616)/(8*(W616/X616)+8*0.84375*(Z616+AA616/AB616))</f>
        <v>0.40001696918275198</v>
      </c>
      <c r="AF616" s="74">
        <f>AD616*AE616</f>
        <v>0.011064309044506877</v>
      </c>
      <c r="AG616" s="75" t="s">
        <v>496</v>
      </c>
      <c r="AH616" s="71">
        <v>8</v>
      </c>
      <c r="AI616" s="71">
        <v>16</v>
      </c>
      <c r="AJ616" s="2">
        <f>(AF616*(AH616/AI616)/16)*J616*1000</f>
        <v>0.34575965764083988</v>
      </c>
      <c r="AK616" t="s">
        <v>176</v>
      </c>
      <c r="AL616" s="2"/>
      <c r="AM616" s="77"/>
      <c r="AN616" s="77"/>
      <c r="AO616" s="77"/>
      <c r="AP616" s="77"/>
      <c r="AQ616" s="77"/>
    </row>
    <row r="617" spans="1:38" ht="12.75">
      <c r="A617" s="1" t="s">
        <v>587</v>
      </c>
      <c r="B617" t="s">
        <v>673</v>
      </c>
      <c r="C617" s="82">
        <f>AJ617</f>
        <v>0.54412048335215224</v>
      </c>
      <c r="D617" t="str">
        <f>AK617</f>
        <v>mAU (1 AU=1 pill)</v>
      </c>
      <c r="E617" t="s">
        <v>589</v>
      </c>
      <c r="F617" t="s">
        <v>590</v>
      </c>
      <c r="G617" t="s">
        <v>591</v>
      </c>
      <c r="H617" s="6">
        <v>1</v>
      </c>
      <c r="I617" s="6">
        <v>1</v>
      </c>
      <c r="J617" s="6">
        <f>H617/I617</f>
        <v>1</v>
      </c>
      <c r="K617" s="59"/>
      <c r="L617" s="75">
        <v>0.0060000000000000001</v>
      </c>
      <c r="M617" s="61">
        <v>1</v>
      </c>
      <c r="N617" s="52">
        <f>M617*2.68</f>
        <v>2.6800000000000002</v>
      </c>
      <c r="O617" s="62">
        <f>(L617*1000)/(N617+L617)</f>
        <v>2.2338049143708116</v>
      </c>
      <c r="P617" s="63">
        <v>0.40500000000000003</v>
      </c>
      <c r="Q617" s="61">
        <v>1</v>
      </c>
      <c r="R617" s="64">
        <f>Q617*P617</f>
        <v>0.40500000000000003</v>
      </c>
      <c r="S617" s="61">
        <v>0</v>
      </c>
      <c r="T617" s="65">
        <f>S617*2.68</f>
        <v>0</v>
      </c>
      <c r="U617" s="56">
        <f>1000*(R617)*O617/((R617)+T617)</f>
        <v>2233.8049143708113</v>
      </c>
      <c r="V617" s="66">
        <f>(R617+T617)/((S617*6.7)+(Q617))</f>
        <v>0.40500000000000003</v>
      </c>
      <c r="W617" s="67">
        <v>0.50</v>
      </c>
      <c r="X617" s="68">
        <v>8</v>
      </c>
      <c r="Y617" s="69">
        <f>(W617*8*V617)/X617</f>
        <v>0.20250000000000001</v>
      </c>
      <c r="Z617" s="70">
        <v>2</v>
      </c>
      <c r="AA617" s="71">
        <v>13</v>
      </c>
      <c r="AB617" s="68">
        <v>16</v>
      </c>
      <c r="AC617" s="79">
        <f>(Z617+(AA617/AB617))*2.7</f>
        <v>7.5937500000000009</v>
      </c>
      <c r="AD617" s="73">
        <f>Y617*U617/(Y617+AC617)</f>
        <v>58.020906866774318</v>
      </c>
      <c r="AE617" s="69">
        <f>(Y617+AC617)/(8*(W617/X617)+8*0.84375*(Z617+AA617/AB617))</f>
        <v>0.40012830793905368</v>
      </c>
      <c r="AF617" s="74">
        <f>AD617*AE617</f>
        <v>23.215807289691828</v>
      </c>
      <c r="AG617" t="s">
        <v>589</v>
      </c>
      <c r="AH617" s="71">
        <v>6</v>
      </c>
      <c r="AI617" s="71">
        <v>16</v>
      </c>
      <c r="AJ617" s="2">
        <f>(AF617*(AH617/AI617)/16)*J617</f>
        <v>0.54412048335215224</v>
      </c>
      <c r="AK617" t="s">
        <v>478</v>
      </c>
      <c r="AL617" s="2"/>
    </row>
    <row r="618" spans="1:39" ht="12.75">
      <c r="A618" s="1" t="s">
        <v>563</v>
      </c>
      <c r="B618" t="s">
        <v>673</v>
      </c>
      <c r="C618" s="10">
        <f>AJ618</f>
        <v>83.907031250000003</v>
      </c>
      <c r="D618" t="str">
        <f>AK618</f>
        <v>AU (1AU=1mg Ghirardelli's choco powder)</v>
      </c>
      <c r="E618" t="s">
        <v>564</v>
      </c>
      <c r="F618" t="s">
        <v>723</v>
      </c>
      <c r="G618" t="s">
        <v>724</v>
      </c>
      <c r="H618" s="6">
        <v>1</v>
      </c>
      <c r="I618" s="6">
        <v>1</v>
      </c>
      <c r="J618" s="6">
        <f>H618/I618</f>
        <v>1</v>
      </c>
      <c r="K618" s="59">
        <v>0.22900000000000001</v>
      </c>
      <c r="L618" s="75">
        <v>1</v>
      </c>
      <c r="M618" s="61">
        <v>0</v>
      </c>
      <c r="N618" s="52">
        <f>M618*2.68</f>
        <v>0</v>
      </c>
      <c r="O618" s="62">
        <f>(L618*1000)/(N618+L618)</f>
        <v>1000</v>
      </c>
      <c r="P618" s="63">
        <v>0.22900000000000001</v>
      </c>
      <c r="Q618" s="61">
        <v>1</v>
      </c>
      <c r="R618" s="64">
        <f>Q618*P618</f>
        <v>0.22900000000000001</v>
      </c>
      <c r="S618" s="61">
        <v>0</v>
      </c>
      <c r="T618" s="65">
        <f>S618*2.68</f>
        <v>0</v>
      </c>
      <c r="U618" s="56">
        <f>1000*(R618)*O618/((R618)+T618)</f>
        <v>1000000</v>
      </c>
      <c r="V618" s="66">
        <f>(R618+T618)/((S618*6.7)+(Q618))</f>
        <v>0.22900000000000001</v>
      </c>
      <c r="W618" s="67">
        <v>1</v>
      </c>
      <c r="X618" s="68">
        <v>8</v>
      </c>
      <c r="Y618" s="69">
        <f>(W618*8*V618)/X618</f>
        <v>0.22900000000000001</v>
      </c>
      <c r="Z618" s="70">
        <v>0</v>
      </c>
      <c r="AA618" s="71">
        <v>0</v>
      </c>
      <c r="AB618" s="68">
        <v>16</v>
      </c>
      <c r="AC618" s="79">
        <f>(Z618+(AA618/AB618))*2.7</f>
        <v>0</v>
      </c>
      <c r="AD618" s="73">
        <f>Y618*U618/(Y618+AC618)</f>
        <v>1000000</v>
      </c>
      <c r="AE618" s="69">
        <f>(Y618+AC618)/(8*(W618/X618)+8*0.84375*(Z618+AA618/AB618))</f>
        <v>0.22900000000000001</v>
      </c>
      <c r="AF618" s="74">
        <f>AD618*AE618</f>
        <v>229000</v>
      </c>
      <c r="AG618" t="s">
        <v>564</v>
      </c>
      <c r="AH618" s="71">
        <v>93.80</v>
      </c>
      <c r="AI618" s="71">
        <v>16</v>
      </c>
      <c r="AJ618" s="2">
        <f>(AF618*(AH618/AI618)/16)*J618*0.001</f>
        <v>83.907031250000003</v>
      </c>
      <c r="AK618" t="s">
        <v>725</v>
      </c>
      <c r="AM618" t="s">
        <v>726</v>
      </c>
    </row>
    <row r="619" spans="8:35" ht="12.75">
      <c r="H619" s="6"/>
      <c r="I619" s="6"/>
      <c r="J619" s="6"/>
      <c r="K619" s="59"/>
      <c r="L619" s="50"/>
      <c r="M619" s="51"/>
      <c r="N619" s="52"/>
      <c r="O619" s="53"/>
      <c r="P619" s="50"/>
      <c r="Q619" s="54"/>
      <c r="R619" s="55"/>
      <c r="S619" s="55"/>
      <c r="T619" s="55"/>
      <c r="U619" s="56"/>
      <c r="V619" s="55"/>
      <c r="W619" s="9"/>
      <c r="Y619" s="9"/>
      <c r="Z619" s="9"/>
      <c r="AA619" s="9"/>
      <c r="AC619" s="9"/>
      <c r="AD619" s="57"/>
      <c r="AE619" s="9"/>
      <c r="AF619" s="58"/>
      <c r="AH619" s="71"/>
      <c r="AI619" s="71"/>
    </row>
    <row r="620" spans="5:33" ht="12.75">
      <c r="E620" s="49" t="s">
        <v>727</v>
      </c>
      <c r="L620" s="50"/>
      <c r="M620" s="51"/>
      <c r="N620" s="52"/>
      <c r="O620" s="53"/>
      <c r="P620" s="50"/>
      <c r="Q620" s="54"/>
      <c r="R620" s="55"/>
      <c r="S620" s="55"/>
      <c r="T620" s="55"/>
      <c r="U620" s="56"/>
      <c r="V620" s="55"/>
      <c r="W620" s="9"/>
      <c r="Y620" s="9"/>
      <c r="Z620" s="9"/>
      <c r="AA620" s="9"/>
      <c r="AC620" s="9"/>
      <c r="AD620" s="57"/>
      <c r="AE620" s="9"/>
      <c r="AF620" s="58"/>
      <c r="AG620" s="49" t="str">
        <f>E620</f>
        <v>NIC - No Vanilla Ice Cream at the Store, 16 pills, 1 taken when needed</v>
      </c>
    </row>
    <row r="621" spans="1:43" ht="14.9" customHeight="1">
      <c r="A621" s="1" t="s">
        <v>139</v>
      </c>
      <c r="B621" t="s">
        <v>673</v>
      </c>
      <c r="C621" s="8">
        <f>AJ621</f>
        <v>0.15409531166150373</v>
      </c>
      <c r="D621" t="str">
        <f>AK621</f>
        <v>µg</v>
      </c>
      <c r="E621" t="s">
        <v>140</v>
      </c>
      <c r="F621" t="s">
        <v>141</v>
      </c>
      <c r="G621" t="s">
        <v>142</v>
      </c>
      <c r="H621" s="83">
        <v>92.90</v>
      </c>
      <c r="I621" s="6">
        <v>105</v>
      </c>
      <c r="J621" s="6">
        <f>H621/I621</f>
        <v>0.88476190476190486</v>
      </c>
      <c r="K621" s="6"/>
      <c r="L621" s="75">
        <v>0.14200000000000002</v>
      </c>
      <c r="M621" s="78">
        <f>N621/2.68</f>
        <v>4.062686567164179</v>
      </c>
      <c r="N621" s="67">
        <v>10.888</v>
      </c>
      <c r="O621" s="62">
        <f>(L621*1000)/(N621+L621)</f>
        <v>12.873980054397102</v>
      </c>
      <c r="P621" s="63">
        <v>0.40200000000000002</v>
      </c>
      <c r="Q621" s="84">
        <f>R621/P621</f>
        <v>1.9502487562189055</v>
      </c>
      <c r="R621" s="75">
        <v>0.78400000000000003</v>
      </c>
      <c r="S621" s="84">
        <f>T621/2.68</f>
        <v>3.859328358208955</v>
      </c>
      <c r="T621" s="85">
        <v>10.343</v>
      </c>
      <c r="U621" s="56">
        <f>1000*(R621)*O621/((R621)+T621)</f>
        <v>907.09089266175306</v>
      </c>
      <c r="V621" s="66">
        <f>(R621+T621)/((S621*6.7)+(Q621))</f>
        <v>0.40014026656910034</v>
      </c>
      <c r="W621" s="67">
        <v>0.25</v>
      </c>
      <c r="X621" s="68">
        <v>8</v>
      </c>
      <c r="Y621" s="69">
        <f>(W621*8*V621)/X621</f>
        <v>0.10003506664227509</v>
      </c>
      <c r="Z621" s="70">
        <v>2</v>
      </c>
      <c r="AA621" s="71">
        <v>6</v>
      </c>
      <c r="AB621" s="68">
        <v>16</v>
      </c>
      <c r="AC621" s="68">
        <f>(Z621+(AA621/AB621))*2.7</f>
        <v>6.4125000000000005</v>
      </c>
      <c r="AD621" s="73">
        <f>Y621*U621/(Y621+AC621)</f>
        <v>13.933268223429828</v>
      </c>
      <c r="AE621" s="69">
        <f>(Y621+AC621)/(8*(W621/X621)+8*0.84375*(Z621+AA621/AB621))</f>
        <v>0.40000215380528364</v>
      </c>
      <c r="AF621" s="74">
        <f>(3.2/8)*AD621</f>
        <v>5.5733072893719315</v>
      </c>
      <c r="AG621" s="75" t="s">
        <v>140</v>
      </c>
      <c r="AH621" s="71">
        <v>8</v>
      </c>
      <c r="AI621" s="71">
        <v>16</v>
      </c>
      <c r="AJ621" s="2">
        <f>(AF621*(AH621/AI621)/16)*J621</f>
        <v>0.15409531166150373</v>
      </c>
      <c r="AK621" t="s">
        <v>41</v>
      </c>
      <c r="AM621" s="77"/>
      <c r="AN621" s="77"/>
      <c r="AO621" s="77"/>
      <c r="AP621" s="77"/>
      <c r="AQ621" s="77"/>
    </row>
    <row r="622" spans="1:37" ht="14.9" customHeight="1">
      <c r="A622" s="1" t="s">
        <v>550</v>
      </c>
      <c r="B622" t="s">
        <v>673</v>
      </c>
      <c r="C622" s="82">
        <f>AJ622</f>
        <v>6.586855888180053</v>
      </c>
      <c r="D622" t="str">
        <f>AK622</f>
        <v>ng</v>
      </c>
      <c r="E622" t="s">
        <v>551</v>
      </c>
      <c r="F622" t="s">
        <v>552</v>
      </c>
      <c r="G622" t="s">
        <v>553</v>
      </c>
      <c r="H622" s="7">
        <v>1</v>
      </c>
      <c r="I622" s="6">
        <v>1</v>
      </c>
      <c r="J622" s="6">
        <f>H622/I622</f>
        <v>1</v>
      </c>
      <c r="K622" s="6">
        <v>0.50</v>
      </c>
      <c r="L622" s="60">
        <v>0.002</v>
      </c>
      <c r="M622" s="61">
        <v>3</v>
      </c>
      <c r="N622" s="52">
        <f>M622*2.68</f>
        <v>8.0400000000000009</v>
      </c>
      <c r="O622" s="62">
        <f>(L622*1000)/(N622+L622)</f>
        <v>0.24869435463814968</v>
      </c>
      <c r="P622" s="63">
        <v>0.48899999999999999</v>
      </c>
      <c r="Q622" s="61">
        <v>1</v>
      </c>
      <c r="R622" s="64">
        <f>Q622*P622</f>
        <v>0.48899999999999999</v>
      </c>
      <c r="S622" s="61">
        <v>4</v>
      </c>
      <c r="T622" s="65">
        <f>S622*2.68</f>
        <v>10.720000000000001</v>
      </c>
      <c r="U622" s="56">
        <f>1000*(R622)*O622/((R622)+T622)</f>
        <v>10.849454850393004</v>
      </c>
      <c r="V622" s="66">
        <f>(R622+T622)/((S622*6.7)+(Q622))</f>
        <v>0.4032014388489209</v>
      </c>
      <c r="W622" s="67">
        <v>0.25</v>
      </c>
      <c r="X622" s="68">
        <v>8</v>
      </c>
      <c r="Y622" s="69">
        <f>(W622*8*V622)/X622</f>
        <v>0.10080035971223023</v>
      </c>
      <c r="Z622" s="70">
        <v>1</v>
      </c>
      <c r="AA622" s="71">
        <v>8</v>
      </c>
      <c r="AB622" s="68">
        <v>16</v>
      </c>
      <c r="AC622" s="68">
        <f>(Z622+(AA622/AB622))*2.7</f>
        <v>4.0500000000000007</v>
      </c>
      <c r="AD622" s="73">
        <f>Y622*U622/(Y622+AC622)</f>
        <v>0.26347423552720212</v>
      </c>
      <c r="AE622" s="69">
        <f>(Y622+AC622)/(8*(W622/X622)+8*0.84375*(Z622+AA622/AB622))</f>
        <v>0.40007714310479325</v>
      </c>
      <c r="AF622" s="74">
        <f>(3.2/8)*AD622</f>
        <v>0.10538969421088085</v>
      </c>
      <c r="AG622" s="75" t="s">
        <v>551</v>
      </c>
      <c r="AH622" s="71">
        <v>16</v>
      </c>
      <c r="AI622" s="71">
        <v>16</v>
      </c>
      <c r="AJ622" s="2">
        <f>(AF622*(AH622/AI622)/16)*J622*1000</f>
        <v>6.586855888180053</v>
      </c>
      <c r="AK622" t="s">
        <v>176</v>
      </c>
    </row>
    <row r="623" spans="1:43" ht="14.9" customHeight="1">
      <c r="A623" s="1" t="s">
        <v>172</v>
      </c>
      <c r="B623" t="s">
        <v>673</v>
      </c>
      <c r="C623" s="8">
        <f>AJ623</f>
        <v>0.12135248369909475</v>
      </c>
      <c r="D623" t="str">
        <f>AK623</f>
        <v>µg</v>
      </c>
      <c r="E623" t="s">
        <v>173</v>
      </c>
      <c r="F623" t="s">
        <v>174</v>
      </c>
      <c r="G623" t="s">
        <v>175</v>
      </c>
      <c r="H623" s="7">
        <v>1</v>
      </c>
      <c r="I623" s="6">
        <v>1</v>
      </c>
      <c r="J623" s="6">
        <f>H623/I623</f>
        <v>1</v>
      </c>
      <c r="K623" s="59">
        <v>0.50</v>
      </c>
      <c r="L623" s="75">
        <v>0.0041900000000000001</v>
      </c>
      <c r="M623" s="61">
        <v>2.50</v>
      </c>
      <c r="N623" s="52">
        <f>M623*2.68</f>
        <v>6.7000000000000002</v>
      </c>
      <c r="O623" s="62">
        <f>(L623*1000)/(N623+L623)</f>
        <v>0.62498228719651439</v>
      </c>
      <c r="P623" s="63">
        <v>0.47600000000000003</v>
      </c>
      <c r="Q623" s="61">
        <v>1</v>
      </c>
      <c r="R623" s="64">
        <f>Q623*P623</f>
        <v>0.47600000000000003</v>
      </c>
      <c r="S623" s="61">
        <v>1.625</v>
      </c>
      <c r="T623" s="65">
        <f>S623*2.68</f>
        <v>4.3550000000000004</v>
      </c>
      <c r="U623" s="56">
        <f>1000*(R623)*O623/((R623)+T623)</f>
        <v>61.579707867013219</v>
      </c>
      <c r="V623" s="66">
        <f>(R623+T623)/((S623*6.7)+(Q623))</f>
        <v>0.40639327024185068</v>
      </c>
      <c r="W623" s="67">
        <v>1</v>
      </c>
      <c r="X623" s="68">
        <v>8</v>
      </c>
      <c r="Y623" s="69">
        <f>(W623*8*V623)/X623</f>
        <v>0.40639327024185068</v>
      </c>
      <c r="Z623" s="70">
        <v>2</v>
      </c>
      <c r="AA623" s="71">
        <v>0</v>
      </c>
      <c r="AB623" s="68">
        <v>16</v>
      </c>
      <c r="AC623" s="68">
        <f>(Z623+(AA623/AB623))*2.7</f>
        <v>5.4000000000000004</v>
      </c>
      <c r="AD623" s="73">
        <f>Y623*U623/(Y623+AC623)</f>
        <v>4.3100041102746287</v>
      </c>
      <c r="AE623" s="69">
        <f>(Y623+AC623)/(8*(W623/X623)+8*0.84375*(Z623+AA623/AB623))</f>
        <v>0.40044091518909314</v>
      </c>
      <c r="AF623" s="74">
        <f>AD623*AE623</f>
        <v>1.7259019903871253</v>
      </c>
      <c r="AG623" s="75" t="s">
        <v>173</v>
      </c>
      <c r="AH623" s="71">
        <v>18</v>
      </c>
      <c r="AI623" s="71">
        <v>16</v>
      </c>
      <c r="AJ623" s="2">
        <f>(AF623*(AH623/AI623)/16)*J623</f>
        <v>0.12135248369909475</v>
      </c>
      <c r="AK623" t="s">
        <v>41</v>
      </c>
      <c r="AM623" s="77"/>
      <c r="AN623" s="77"/>
      <c r="AO623" s="77"/>
      <c r="AP623" s="77"/>
      <c r="AQ623" s="77"/>
    </row>
    <row r="624" spans="2:43" ht="179.85" customHeight="1">
      <c r="B624" s="27" t="s">
        <v>1</v>
      </c>
      <c r="C624" s="27" t="s">
        <v>2</v>
      </c>
      <c r="E624" t="s">
        <v>3</v>
      </c>
      <c r="F624" s="28" t="s">
        <v>4</v>
      </c>
      <c r="H624" s="27" t="s">
        <v>5</v>
      </c>
      <c r="I624" s="27" t="s">
        <v>6</v>
      </c>
      <c r="J624" s="29" t="s">
        <v>7</v>
      </c>
      <c r="K624" s="29" t="s">
        <v>8</v>
      </c>
      <c r="L624" s="30" t="s">
        <v>9</v>
      </c>
      <c r="M624" s="31" t="s">
        <v>10</v>
      </c>
      <c r="N624" s="32" t="s">
        <v>11</v>
      </c>
      <c r="O624" s="33" t="s">
        <v>12</v>
      </c>
      <c r="P624" s="34" t="s">
        <v>13</v>
      </c>
      <c r="Q624" s="35" t="s">
        <v>14</v>
      </c>
      <c r="R624" s="36" t="s">
        <v>15</v>
      </c>
      <c r="S624" s="36" t="s">
        <v>16</v>
      </c>
      <c r="T624" s="36" t="s">
        <v>17</v>
      </c>
      <c r="U624" s="37" t="s">
        <v>18</v>
      </c>
      <c r="V624" s="36" t="s">
        <v>19</v>
      </c>
      <c r="W624" s="38" t="s">
        <v>20</v>
      </c>
      <c r="X624" s="39" t="s">
        <v>21</v>
      </c>
      <c r="Y624" s="39" t="s">
        <v>22</v>
      </c>
      <c r="Z624" s="39" t="s">
        <v>23</v>
      </c>
      <c r="AA624" s="39" t="s">
        <v>24</v>
      </c>
      <c r="AB624" s="39" t="s">
        <v>25</v>
      </c>
      <c r="AC624" s="39" t="s">
        <v>26</v>
      </c>
      <c r="AD624" s="40" t="s">
        <v>27</v>
      </c>
      <c r="AE624" s="41" t="s">
        <v>28</v>
      </c>
      <c r="AF624" s="42" t="s">
        <v>29</v>
      </c>
      <c r="AG624" s="25"/>
      <c r="AH624" s="43" t="s">
        <v>30</v>
      </c>
      <c r="AI624" s="43" t="s">
        <v>31</v>
      </c>
      <c r="AJ624" s="91" t="s">
        <v>728</v>
      </c>
      <c r="AL624" s="45" t="s">
        <v>32</v>
      </c>
      <c r="AM624" s="46"/>
      <c r="AN624" s="47" t="s">
        <v>729</v>
      </c>
      <c r="AO624" s="46"/>
      <c r="AP624" s="47" t="s">
        <v>730</v>
      </c>
      <c r="AQ624" s="46"/>
    </row>
    <row r="625" spans="5:33" ht="12.75">
      <c r="E625" s="49" t="s">
        <v>731</v>
      </c>
      <c r="L625" s="50"/>
      <c r="M625" s="51"/>
      <c r="N625" s="52"/>
      <c r="O625" s="53"/>
      <c r="P625" s="50"/>
      <c r="Q625" s="54"/>
      <c r="R625" s="55"/>
      <c r="S625" s="55"/>
      <c r="T625" s="55"/>
      <c r="U625" s="56"/>
      <c r="V625" s="55"/>
      <c r="W625" s="9"/>
      <c r="Y625" s="9"/>
      <c r="Z625" s="9"/>
      <c r="AA625" s="9"/>
      <c r="AC625" s="9"/>
      <c r="AD625" s="57"/>
      <c r="AE625" s="9"/>
      <c r="AF625" s="58"/>
      <c r="AG625" s="49" t="str">
        <f>E625</f>
        <v>CA - Vitamin C &amp; Acetate, 16 pills, 1 pill taken every bidiem</v>
      </c>
    </row>
    <row r="626" spans="1:43" ht="14.9" customHeight="1">
      <c r="A626" s="1" t="s">
        <v>423</v>
      </c>
      <c r="C626" s="10">
        <f>AJ626</f>
        <v>153.47065951185732</v>
      </c>
      <c r="D626" t="str">
        <f>AK626</f>
        <v>µg</v>
      </c>
      <c r="E626" t="s">
        <v>424</v>
      </c>
      <c r="F626" t="s">
        <v>425</v>
      </c>
      <c r="G626" t="s">
        <v>426</v>
      </c>
      <c r="H626" s="7">
        <v>1</v>
      </c>
      <c r="I626" s="6">
        <v>1</v>
      </c>
      <c r="J626" s="6">
        <f>H626/I626</f>
        <v>1</v>
      </c>
      <c r="K626" s="59">
        <v>0.60499999999999998</v>
      </c>
      <c r="L626" s="75">
        <v>0.60499999999999998</v>
      </c>
      <c r="M626" s="78">
        <f>N626/2.68</f>
        <v>0.79104477611940294</v>
      </c>
      <c r="N626" s="67">
        <v>2.12</v>
      </c>
      <c r="O626" s="62">
        <f>(L626*1000)/(N626+L626)</f>
        <v>222.0183486238532</v>
      </c>
      <c r="P626" s="63">
        <v>0.40300000000000002</v>
      </c>
      <c r="Q626" s="61">
        <v>1</v>
      </c>
      <c r="R626" s="64">
        <f>Q626*P626</f>
        <v>0.40300000000000002</v>
      </c>
      <c r="S626" s="61">
        <v>0</v>
      </c>
      <c r="T626" s="65">
        <f>S626*2.68</f>
        <v>0</v>
      </c>
      <c r="U626" s="56">
        <f>1000*(R626)*O626/((R626)+T626)</f>
        <v>222018.34862385318</v>
      </c>
      <c r="V626" s="66">
        <f>(R626+T626)/((S626*6.7)+(Q626))</f>
        <v>0.40300000000000002</v>
      </c>
      <c r="W626" s="67">
        <v>0.50</v>
      </c>
      <c r="X626" s="68">
        <v>8</v>
      </c>
      <c r="Y626" s="69">
        <f>(W626*8*V626)/X626</f>
        <v>0.20150000000000001</v>
      </c>
      <c r="Z626" s="70">
        <v>2</v>
      </c>
      <c r="AA626" s="71">
        <v>10</v>
      </c>
      <c r="AB626" s="68">
        <v>16</v>
      </c>
      <c r="AC626" s="68">
        <f>(Z626+(AA626/AB626))*2.7</f>
        <v>7.0875000000000004</v>
      </c>
      <c r="AD626" s="73">
        <f>Y626*U626/(Y626+AC626)</f>
        <v>6137.5630741811519</v>
      </c>
      <c r="AE626" s="69">
        <f>(Y626+AC626)/(8*(W626/X626)+8*0.84375*(Z626+AA626/AB626))</f>
        <v>0.40008233276157801</v>
      </c>
      <c r="AF626" s="74">
        <f>AD626*AE626</f>
        <v>2455.5305521897171</v>
      </c>
      <c r="AG626" s="75" t="s">
        <v>424</v>
      </c>
      <c r="AH626" s="71">
        <v>16</v>
      </c>
      <c r="AI626" s="71">
        <v>16</v>
      </c>
      <c r="AJ626" s="2">
        <f>(AF626*(AH626/AI626)/16)*J626</f>
        <v>153.47065951185732</v>
      </c>
      <c r="AK626" t="s">
        <v>41</v>
      </c>
      <c r="AM626" s="77"/>
      <c r="AN626" s="77"/>
      <c r="AO626" s="77"/>
      <c r="AP626" s="77"/>
      <c r="AQ626" s="77"/>
    </row>
    <row r="627" spans="1:43" ht="14.9" customHeight="1">
      <c r="A627" s="1" t="s">
        <v>363</v>
      </c>
      <c r="B627" t="s">
        <v>423</v>
      </c>
      <c r="C627" s="10">
        <f>AJ627</f>
        <v>18.590964088161329</v>
      </c>
      <c r="D627" t="str">
        <f>AK627</f>
        <v>AU (1AU=1mg vinegar powder)</v>
      </c>
      <c r="E627" t="s">
        <v>363</v>
      </c>
      <c r="F627" t="s">
        <v>365</v>
      </c>
      <c r="G627" s="6" t="s">
        <v>732</v>
      </c>
      <c r="H627" s="6">
        <v>1</v>
      </c>
      <c r="I627" s="6">
        <v>1</v>
      </c>
      <c r="J627" s="3">
        <f>H627/I627</f>
        <v>1</v>
      </c>
      <c r="K627" s="59">
        <v>0.32800000000000001</v>
      </c>
      <c r="L627" s="60">
        <v>0.16400000000000001</v>
      </c>
      <c r="M627" s="61">
        <v>2</v>
      </c>
      <c r="N627" s="52">
        <f>M627*2.68</f>
        <v>5.3600000000000003</v>
      </c>
      <c r="O627" s="62">
        <f>(L627*1000)/(N627+L627)</f>
        <v>29.688631426502536</v>
      </c>
      <c r="P627" s="63">
        <v>0.39200000000000002</v>
      </c>
      <c r="Q627" s="61">
        <v>1</v>
      </c>
      <c r="R627" s="64">
        <f>Q627*P627</f>
        <v>0.39200000000000002</v>
      </c>
      <c r="S627" s="75">
        <v>0</v>
      </c>
      <c r="T627" s="65">
        <f>S627*2.68</f>
        <v>0</v>
      </c>
      <c r="U627" s="56">
        <f>1000*(R627)*O627/((R627)+T627)</f>
        <v>29688.631426502532</v>
      </c>
      <c r="V627" s="66">
        <f>(R627+T627)/((S627*6.7)+(Q627))</f>
        <v>0.39200000000000002</v>
      </c>
      <c r="W627" s="67">
        <v>0.50</v>
      </c>
      <c r="X627" s="68">
        <v>8</v>
      </c>
      <c r="Y627" s="69">
        <f>(W627*8*V627)/X627</f>
        <v>0.19600000000000001</v>
      </c>
      <c r="Z627" s="70">
        <v>1</v>
      </c>
      <c r="AA627" s="71">
        <v>6</v>
      </c>
      <c r="AB627" s="68">
        <v>16</v>
      </c>
      <c r="AC627" s="72">
        <f>(Z627+(AA627/AB627))*2.7</f>
        <v>3.7125000000000004</v>
      </c>
      <c r="AD627" s="73">
        <f>Y627*U627/(Y627+AC627)</f>
        <v>1488.7992221042589</v>
      </c>
      <c r="AE627" s="69">
        <f>(Y627+AC627)/(8*(W627/X627)+8*0.84375*(Z627+AA627/AB627))</f>
        <v>0.39959105431309905</v>
      </c>
      <c r="AF627" s="74">
        <f>AD627*AE627</f>
        <v>594.91085082116251</v>
      </c>
      <c r="AG627" t="s">
        <v>363</v>
      </c>
      <c r="AH627" s="71">
        <v>8</v>
      </c>
      <c r="AI627" s="71">
        <v>16</v>
      </c>
      <c r="AJ627" s="2">
        <f>(AF627*(AH627/AI627)/16)*J627</f>
        <v>18.590964088161329</v>
      </c>
      <c r="AK627" t="s">
        <v>733</v>
      </c>
      <c r="AM627" s="77"/>
      <c r="AN627" s="77"/>
      <c r="AO627" s="77"/>
      <c r="AP627" s="77"/>
      <c r="AQ627" s="77"/>
    </row>
    <row r="628" spans="1:42" ht="14.9" customHeight="1">
      <c r="A628" s="1" t="s">
        <v>372</v>
      </c>
      <c r="C628" s="8">
        <f>AJ628</f>
        <v>0.25867313970331451</v>
      </c>
      <c r="D628" t="str">
        <f>AK628</f>
        <v>µg</v>
      </c>
      <c r="E628" t="s">
        <v>372</v>
      </c>
      <c r="F628" t="s">
        <v>373</v>
      </c>
      <c r="G628" s="6" t="s">
        <v>374</v>
      </c>
      <c r="H628" s="6">
        <v>61</v>
      </c>
      <c r="I628" s="6">
        <v>84.70</v>
      </c>
      <c r="J628" s="3">
        <f>H628/I628</f>
        <v>0.72018890200708385</v>
      </c>
      <c r="K628" s="59">
        <v>0.67900000000000005</v>
      </c>
      <c r="L628" s="60">
        <v>0.67900000000000005</v>
      </c>
      <c r="M628" s="61">
        <v>2</v>
      </c>
      <c r="N628" s="52">
        <f>M628*2.68</f>
        <v>5.3600000000000003</v>
      </c>
      <c r="O628" s="62">
        <f>(L628*1000)/(N628+L628)</f>
        <v>112.43583374730915</v>
      </c>
      <c r="P628" s="63">
        <v>0.42</v>
      </c>
      <c r="Q628" s="61">
        <v>0.25</v>
      </c>
      <c r="R628" s="64">
        <f>Q628*P628</f>
        <v>0.105</v>
      </c>
      <c r="S628" s="61">
        <v>2</v>
      </c>
      <c r="T628" s="65">
        <f>S628*2.68</f>
        <v>5.3600000000000003</v>
      </c>
      <c r="U628" s="56">
        <f>1000*(R628)*O628/((R628)+T628)</f>
        <v>2160.2493217689771</v>
      </c>
      <c r="V628" s="66">
        <f>(R628+T628)/((S628*6.7)+(Q628))</f>
        <v>0.40036630036630039</v>
      </c>
      <c r="W628" s="67">
        <v>0.25</v>
      </c>
      <c r="X628" s="68">
        <v>8</v>
      </c>
      <c r="Y628" s="69">
        <f>(W628*8*V628)/X628</f>
        <v>0.1000915750915751</v>
      </c>
      <c r="Z628" s="70">
        <v>2</v>
      </c>
      <c r="AA628" s="71">
        <v>12</v>
      </c>
      <c r="AB628" s="68">
        <v>16</v>
      </c>
      <c r="AC628" s="72">
        <f>(Z628+(AA628/AB628))*2.7</f>
        <v>7.4250000000000007</v>
      </c>
      <c r="AD628" s="73">
        <f>Y628*U628/(Y628+AC628)</f>
        <v>28.733571551749847</v>
      </c>
      <c r="AE628" s="69">
        <f>(Y628+AC628)/(8*(W628/X628)+8*0.84375*(Z628+AA628/AB628))</f>
        <v>0.40000486777895411</v>
      </c>
      <c r="AF628" s="74">
        <f>AD628*AE628</f>
        <v>11.493568489374814</v>
      </c>
      <c r="AG628" t="s">
        <v>372</v>
      </c>
      <c r="AH628" s="71">
        <v>8</v>
      </c>
      <c r="AI628" s="71">
        <v>16</v>
      </c>
      <c r="AJ628" s="2">
        <f>(AF628*(AH628/AI628)/16)*J628</f>
        <v>0.25867313970331451</v>
      </c>
      <c r="AK628" t="s">
        <v>41</v>
      </c>
      <c r="AN628" s="12"/>
      <c r="AP628" s="12"/>
    </row>
    <row r="629" spans="3:43" ht="12.75">
      <c r="C629" s="8">
        <f>AJ629</f>
        <v>0.76891047883414287</v>
      </c>
      <c r="D629" t="str">
        <f>AK629</f>
        <v>mg</v>
      </c>
      <c r="E629" t="s">
        <v>734</v>
      </c>
      <c r="H629">
        <v>1</v>
      </c>
      <c r="I629">
        <v>1</v>
      </c>
      <c r="J629" s="6">
        <f>H629/I629</f>
        <v>1</v>
      </c>
      <c r="K629" s="6"/>
      <c r="L629" s="60">
        <v>1</v>
      </c>
      <c r="M629" s="61">
        <v>0</v>
      </c>
      <c r="N629" s="52">
        <f>M629*2.68</f>
        <v>0</v>
      </c>
      <c r="O629" s="62">
        <f>(L629*1000)/(N629+L629)</f>
        <v>1000</v>
      </c>
      <c r="P629" s="63">
        <v>0.55400000000000005</v>
      </c>
      <c r="Q629" s="61">
        <v>1</v>
      </c>
      <c r="R629" s="64">
        <f>Q629*P629</f>
        <v>0.55400000000000005</v>
      </c>
      <c r="S629" s="61">
        <v>0</v>
      </c>
      <c r="T629" s="65">
        <f>S629*2.68</f>
        <v>0</v>
      </c>
      <c r="U629" s="56">
        <f>1000*(R629)*O629/((R629)+T629)</f>
        <v>999999.99999999988</v>
      </c>
      <c r="V629" s="56"/>
      <c r="W629" s="67">
        <v>1</v>
      </c>
      <c r="X629" s="68">
        <v>8</v>
      </c>
      <c r="Y629" s="69">
        <f>(W629/X629)*8*R629</f>
        <v>0.55400000000000005</v>
      </c>
      <c r="Z629" s="70">
        <v>3</v>
      </c>
      <c r="AA629" s="71">
        <v>3</v>
      </c>
      <c r="AB629" s="68">
        <v>16</v>
      </c>
      <c r="AC629" s="72">
        <f>(Z629+(AA629/AB629))*2.7</f>
        <v>8.6062500000000011</v>
      </c>
      <c r="AD629" s="73">
        <f>Y629*U629/(Y629+AC629)</f>
        <v>60478.698725471455</v>
      </c>
      <c r="AE629" s="69">
        <f>(Y629+AC629)/(8*(W629/X629)+8*0.84375*(Z629+AA629/AB629))</f>
        <v>0.40683969465648856</v>
      </c>
      <c r="AF629" s="74">
        <f>AD629*AE629</f>
        <v>24605.135322692571</v>
      </c>
      <c r="AG629" t="s">
        <v>300</v>
      </c>
      <c r="AH629" s="71">
        <v>8</v>
      </c>
      <c r="AI629" s="71">
        <v>16</v>
      </c>
      <c r="AJ629" s="2">
        <f>(AF629*(AH629/AI629)/16)*J629/1000</f>
        <v>0.76891047883414287</v>
      </c>
      <c r="AK629" t="s">
        <v>267</v>
      </c>
      <c r="AN629">
        <v>89</v>
      </c>
      <c r="AP629" s="96">
        <f>(AJ629/AN629)*1000</f>
        <v>8.6394435824060984</v>
      </c>
      <c r="AQ629" t="s">
        <v>735</v>
      </c>
    </row>
    <row r="630" spans="10:42" ht="12.75">
      <c r="J630" s="6"/>
      <c r="K630" s="6"/>
      <c r="L630" s="50"/>
      <c r="M630" s="51"/>
      <c r="N630" s="52"/>
      <c r="O630" s="53"/>
      <c r="P630" s="50"/>
      <c r="Q630" s="54"/>
      <c r="R630" s="55"/>
      <c r="S630" s="55"/>
      <c r="T630" s="55"/>
      <c r="U630" s="56"/>
      <c r="V630" s="55"/>
      <c r="W630" s="9"/>
      <c r="Y630" s="9"/>
      <c r="Z630" s="9"/>
      <c r="AA630" s="9"/>
      <c r="AC630" s="9"/>
      <c r="AD630" s="57"/>
      <c r="AE630" s="9"/>
      <c r="AF630" s="58"/>
      <c r="AH630" s="71"/>
      <c r="AI630" s="71"/>
      <c r="AP630" s="96"/>
    </row>
    <row r="631" spans="5:33" ht="12.75">
      <c r="E631" s="49" t="s">
        <v>736</v>
      </c>
      <c r="L631" s="50"/>
      <c r="M631" s="51"/>
      <c r="N631" s="52"/>
      <c r="O631" s="53"/>
      <c r="P631" s="50"/>
      <c r="Q631" s="54"/>
      <c r="R631" s="55"/>
      <c r="S631" s="55"/>
      <c r="T631" s="55"/>
      <c r="U631" s="56"/>
      <c r="V631" s="55"/>
      <c r="W631" s="9"/>
      <c r="Y631" s="9"/>
      <c r="Z631" s="9"/>
      <c r="AA631" s="9"/>
      <c r="AC631" s="9"/>
      <c r="AD631" s="57"/>
      <c r="AE631" s="9"/>
      <c r="AF631" s="58"/>
      <c r="AG631" s="49" t="str">
        <f>E631</f>
        <v>JA - citrate + anions, 16 pills, 1 pill taken every bidiem</v>
      </c>
    </row>
    <row r="632" spans="1:42" ht="14.9" customHeight="1">
      <c r="A632" s="1" t="s">
        <v>359</v>
      </c>
      <c r="C632" s="81">
        <f>AJ632</f>
        <v>289.76830394185214</v>
      </c>
      <c r="D632" t="str">
        <f>AK632</f>
        <v>µg</v>
      </c>
      <c r="E632" t="s">
        <v>359</v>
      </c>
      <c r="F632" t="s">
        <v>361</v>
      </c>
      <c r="G632" s="6" t="s">
        <v>737</v>
      </c>
      <c r="H632" s="6">
        <v>191.10</v>
      </c>
      <c r="I632" s="6">
        <v>192.10</v>
      </c>
      <c r="J632" s="3">
        <f>H632/I632</f>
        <v>0.99479437792816239</v>
      </c>
      <c r="K632" s="59">
        <v>0.65400000000000003</v>
      </c>
      <c r="L632" s="60">
        <v>0.65400000000000003</v>
      </c>
      <c r="M632" s="61">
        <v>2</v>
      </c>
      <c r="N632" s="52">
        <f>M632*2.68</f>
        <v>5.3600000000000003</v>
      </c>
      <c r="O632" s="62">
        <f>(L632*1000)/(N632+L632)</f>
        <v>108.74625872963085</v>
      </c>
      <c r="P632" s="63">
        <v>0.375</v>
      </c>
      <c r="Q632" s="61">
        <v>1</v>
      </c>
      <c r="R632" s="64">
        <f>Q632*P632</f>
        <v>0.375</v>
      </c>
      <c r="S632" s="61">
        <v>0</v>
      </c>
      <c r="T632" s="65">
        <f>S632*2.68</f>
        <v>0</v>
      </c>
      <c r="U632" s="56">
        <f>1000*(R632)*O632/((R632)+T632)</f>
        <v>108746.25872963085</v>
      </c>
      <c r="V632" s="66">
        <f>(R632+T632)/((S632*6.7)+(Q632))</f>
        <v>0.375</v>
      </c>
      <c r="W632" s="67">
        <v>1</v>
      </c>
      <c r="X632" s="68">
        <v>8</v>
      </c>
      <c r="Y632" s="69">
        <f>(W632*8*V632)/X632</f>
        <v>0.375</v>
      </c>
      <c r="Z632" s="70">
        <v>0</v>
      </c>
      <c r="AA632" s="71">
        <v>8</v>
      </c>
      <c r="AB632" s="68">
        <v>16</v>
      </c>
      <c r="AC632" s="72">
        <f>(Z632+(AA632/AB632))*2.7</f>
        <v>1.3500000000000001</v>
      </c>
      <c r="AD632" s="73">
        <f>Y632*U632/(Y632+AC632)</f>
        <v>23640.491028180619</v>
      </c>
      <c r="AE632" s="69">
        <f>(Y632+AC632)/(8*(W632/X632)+8*0.84375*(Z632+AA632/AB632))</f>
        <v>0.39428571428571429</v>
      </c>
      <c r="AF632" s="74">
        <f>AD632*AE632</f>
        <v>9321.1078911112163</v>
      </c>
      <c r="AG632" t="s">
        <v>359</v>
      </c>
      <c r="AH632" s="71">
        <v>8</v>
      </c>
      <c r="AI632" s="71">
        <v>16</v>
      </c>
      <c r="AJ632" s="2">
        <f>(AF632*(AH632/AI632)/16)*J632</f>
        <v>289.76830394185214</v>
      </c>
      <c r="AK632" t="s">
        <v>41</v>
      </c>
      <c r="AN632" s="12"/>
      <c r="AP632" s="12"/>
    </row>
    <row r="633" spans="1:43" ht="14.9" customHeight="1">
      <c r="A633" s="1" t="s">
        <v>363</v>
      </c>
      <c r="C633" s="94">
        <f>AJ633</f>
        <v>7.7908311147335585</v>
      </c>
      <c r="D633" t="s">
        <v>364</v>
      </c>
      <c r="E633" t="s">
        <v>363</v>
      </c>
      <c r="F633" t="s">
        <v>365</v>
      </c>
      <c r="G633" s="6" t="s">
        <v>366</v>
      </c>
      <c r="H633" s="6">
        <v>1</v>
      </c>
      <c r="I633" s="6">
        <v>1</v>
      </c>
      <c r="J633" s="3">
        <f>H633/I633</f>
        <v>1</v>
      </c>
      <c r="K633" s="59">
        <v>0.32800000000000001</v>
      </c>
      <c r="L633" s="60">
        <v>0.16400000000000001</v>
      </c>
      <c r="M633" s="61">
        <v>2</v>
      </c>
      <c r="N633" s="52">
        <f>M633*2.68</f>
        <v>5.3600000000000003</v>
      </c>
      <c r="O633" s="62">
        <f>(L633*1000)/(N633+L633)</f>
        <v>29.688631426502536</v>
      </c>
      <c r="P633" s="63">
        <v>0.39200000000000002</v>
      </c>
      <c r="Q633" s="61">
        <v>1</v>
      </c>
      <c r="R633" s="64">
        <f>Q633*P633</f>
        <v>0.39200000000000002</v>
      </c>
      <c r="S633" s="75">
        <v>1</v>
      </c>
      <c r="T633" s="65">
        <f>S633*2.68</f>
        <v>2.6800000000000002</v>
      </c>
      <c r="U633" s="56">
        <f>1000*(R633)*O633/((R633)+T633)</f>
        <v>3788.3930726526669</v>
      </c>
      <c r="V633" s="66">
        <f>(R633+T633)/((S633*6.7)+(Q633))</f>
        <v>0.39896103896103896</v>
      </c>
      <c r="W633" s="67">
        <v>2</v>
      </c>
      <c r="X633" s="68">
        <v>8</v>
      </c>
      <c r="Y633" s="69">
        <f>(W633*8*V633)/X633</f>
        <v>0.79792207792207792</v>
      </c>
      <c r="Z633" s="70">
        <v>1</v>
      </c>
      <c r="AA633" s="71">
        <v>8</v>
      </c>
      <c r="AB633" s="68">
        <v>16</v>
      </c>
      <c r="AC633" s="72">
        <f>(Z633+(AA633/AB633))*2.7</f>
        <v>4.0500000000000007</v>
      </c>
      <c r="AD633" s="73">
        <f>Y633*U633/(Y633+AC633)</f>
        <v>623.5336343962598</v>
      </c>
      <c r="AE633" s="69">
        <f>(Y633+AC633)/(8*(W633/X633)+8*0.84375*(Z633+AA633/AB633))</f>
        <v>0.3998286249832641</v>
      </c>
      <c r="AF633" s="74">
        <f>AD633*AE633</f>
        <v>249.30659567147387</v>
      </c>
      <c r="AG633" t="s">
        <v>363</v>
      </c>
      <c r="AH633" s="71">
        <v>8</v>
      </c>
      <c r="AI633" s="71">
        <v>16</v>
      </c>
      <c r="AJ633" s="2">
        <f>(AF633*(AH633/AI633)/16)*J633</f>
        <v>7.7908311147335585</v>
      </c>
      <c r="AK633" t="s">
        <v>738</v>
      </c>
      <c r="AM633" s="77"/>
      <c r="AN633" s="77"/>
      <c r="AO633" s="77"/>
      <c r="AP633" s="77"/>
      <c r="AQ633" s="77"/>
    </row>
    <row r="634" spans="1:42" ht="14.9" customHeight="1">
      <c r="A634" s="1" t="s">
        <v>739</v>
      </c>
      <c r="C634" s="94">
        <f>AJ634</f>
        <v>8.696925753028431</v>
      </c>
      <c r="D634" t="str">
        <f>AK634</f>
        <v>µg</v>
      </c>
      <c r="E634" t="s">
        <v>739</v>
      </c>
      <c r="F634" t="s">
        <v>740</v>
      </c>
      <c r="G634" s="6" t="s">
        <v>741</v>
      </c>
      <c r="H634" s="6">
        <v>87</v>
      </c>
      <c r="I634" s="6">
        <v>110</v>
      </c>
      <c r="J634" s="3">
        <f>H634/I634</f>
        <v>0.79090909090909089</v>
      </c>
      <c r="K634" s="59">
        <v>0.48899999999999999</v>
      </c>
      <c r="L634" s="60">
        <v>0.48899999999999999</v>
      </c>
      <c r="M634" s="61">
        <v>2</v>
      </c>
      <c r="N634" s="52">
        <f>M634*2.68</f>
        <v>5.3600000000000003</v>
      </c>
      <c r="O634" s="62">
        <f>(L634*1000)/(N634+L634)</f>
        <v>83.604034877756874</v>
      </c>
      <c r="P634" s="63">
        <v>0.39300000000000002</v>
      </c>
      <c r="Q634" s="61">
        <v>1</v>
      </c>
      <c r="R634" s="64">
        <f>Q634*P634</f>
        <v>0.39300000000000002</v>
      </c>
      <c r="S634" s="61">
        <v>2</v>
      </c>
      <c r="T634" s="65">
        <f>S634*2.68</f>
        <v>5.3600000000000003</v>
      </c>
      <c r="U634" s="56">
        <f>1000*(R634)*O634/((R634)+T634)</f>
        <v>5711.1742928834428</v>
      </c>
      <c r="V634" s="66">
        <f>(R634+T634)/((S634*6.7)+(Q634))</f>
        <v>0.39951388888888889</v>
      </c>
      <c r="W634" s="67">
        <v>2</v>
      </c>
      <c r="X634" s="68">
        <v>8</v>
      </c>
      <c r="Y634" s="69">
        <f>(W634*8*V634)/X634</f>
        <v>0.79902777777777778</v>
      </c>
      <c r="Z634" s="70">
        <v>1</v>
      </c>
      <c r="AA634" s="71">
        <v>10</v>
      </c>
      <c r="AB634" s="68">
        <v>16</v>
      </c>
      <c r="AC634" s="72">
        <f>(Z634+(AA634/AB634))*2.7</f>
        <v>4.3875000000000002</v>
      </c>
      <c r="AD634" s="73">
        <f>Y634*U634/(Y634+AC634)</f>
        <v>879.85394068388848</v>
      </c>
      <c r="AE634" s="69">
        <f>(Y634+AC634)/(8*(W634/X634)+8*0.84375*(Z634+AA634/AB634))</f>
        <v>0.3999250334672021</v>
      </c>
      <c r="AF634" s="74">
        <f>AD634*AE634</f>
        <v>351.87561667425376</v>
      </c>
      <c r="AG634" t="s">
        <v>739</v>
      </c>
      <c r="AH634" s="71">
        <v>8</v>
      </c>
      <c r="AI634" s="71">
        <v>16</v>
      </c>
      <c r="AJ634" s="2">
        <f>(AF634*(AH634/AI634)/16)*J634</f>
        <v>8.696925753028431</v>
      </c>
      <c r="AK634" t="s">
        <v>41</v>
      </c>
      <c r="AN634" s="12"/>
      <c r="AP634" s="12"/>
    </row>
    <row r="635" spans="1:42" ht="14.9" customHeight="1">
      <c r="A635" s="1" t="s">
        <v>742</v>
      </c>
      <c r="C635" s="8">
        <f>AJ635</f>
        <v>0.16682279964673791</v>
      </c>
      <c r="D635" t="str">
        <f>AK635</f>
        <v>µg</v>
      </c>
      <c r="E635" t="s">
        <v>742</v>
      </c>
      <c r="F635" t="s">
        <v>743</v>
      </c>
      <c r="G635" s="6" t="s">
        <v>744</v>
      </c>
      <c r="H635" s="6">
        <v>103</v>
      </c>
      <c r="I635" s="6">
        <v>104</v>
      </c>
      <c r="J635" s="3">
        <f>H635/I635</f>
        <v>0.99038461538461542</v>
      </c>
      <c r="K635" s="59">
        <v>0.91400000000000003</v>
      </c>
      <c r="L635" s="60">
        <v>0.151</v>
      </c>
      <c r="M635" s="61">
        <v>2</v>
      </c>
      <c r="N635" s="52">
        <f>M635*2.68</f>
        <v>5.3600000000000003</v>
      </c>
      <c r="O635" s="62">
        <f>(L635*1000)/(N635+L635)</f>
        <v>27.399745962620212</v>
      </c>
      <c r="P635" s="63">
        <v>0.40100000000000002</v>
      </c>
      <c r="Q635" s="75">
        <v>0.25</v>
      </c>
      <c r="R635" s="64">
        <f>Q635*P635</f>
        <v>0.10025000000000001</v>
      </c>
      <c r="S635" s="61">
        <v>2</v>
      </c>
      <c r="T635" s="65">
        <f>S635*2.68</f>
        <v>5.3600000000000003</v>
      </c>
      <c r="U635" s="56">
        <f>1000*(R635)*O635/((R635)+T635)</f>
        <v>503.05838244634879</v>
      </c>
      <c r="V635" s="66">
        <f>(R635+T635)/((S635*6.7)+(Q635))</f>
        <v>0.40001831501831503</v>
      </c>
      <c r="W635" s="67">
        <v>0.50</v>
      </c>
      <c r="X635" s="68">
        <v>8</v>
      </c>
      <c r="Y635" s="69">
        <f>(W635*8*V635)/X635</f>
        <v>0.20000915750915752</v>
      </c>
      <c r="Z635" s="70">
        <v>2</v>
      </c>
      <c r="AA635" s="71">
        <v>0</v>
      </c>
      <c r="AB635" s="68">
        <v>16</v>
      </c>
      <c r="AC635" s="72">
        <f>(Z635+(AA635/AB635))*2.7</f>
        <v>5.4000000000000004</v>
      </c>
      <c r="AD635" s="73">
        <f>Y635*U635/(Y635+AC635)</f>
        <v>17.967164056525782</v>
      </c>
      <c r="AE635" s="69">
        <f>(Y635+AC635)/(8*(W635/X635)+8*0.84375*(Z635+AA635/AB635))</f>
        <v>0.40000065410779695</v>
      </c>
      <c r="AF635" s="74">
        <f>AD635*AE635</f>
        <v>7.1868773750724113</v>
      </c>
      <c r="AG635" t="s">
        <v>742</v>
      </c>
      <c r="AH635" s="71">
        <v>6</v>
      </c>
      <c r="AI635" s="71">
        <v>16</v>
      </c>
      <c r="AJ635" s="2">
        <f>(AF635*(AH635/AI635)/16)*J635</f>
        <v>0.16682279964673791</v>
      </c>
      <c r="AK635" t="s">
        <v>41</v>
      </c>
      <c r="AM635" t="s">
        <v>745</v>
      </c>
      <c r="AN635" s="12"/>
      <c r="AP635" s="12"/>
    </row>
    <row r="636" spans="1:42" ht="14.9" customHeight="1">
      <c r="A636" s="1" t="s">
        <v>746</v>
      </c>
      <c r="C636" s="94">
        <f>AJ636</f>
        <v>4.232670615171064</v>
      </c>
      <c r="D636" t="str">
        <f>AK636</f>
        <v>µg</v>
      </c>
      <c r="E636" t="s">
        <v>746</v>
      </c>
      <c r="F636" t="s">
        <v>747</v>
      </c>
      <c r="G636" s="6" t="s">
        <v>748</v>
      </c>
      <c r="H636" s="6">
        <v>150</v>
      </c>
      <c r="I636" s="6">
        <v>151</v>
      </c>
      <c r="J636" s="3">
        <f>H636/I636</f>
        <v>0.99337748344370858</v>
      </c>
      <c r="K636" s="59">
        <v>0.71199999999999997</v>
      </c>
      <c r="L636" s="60">
        <v>0.17200000000000001</v>
      </c>
      <c r="M636" s="61">
        <v>2</v>
      </c>
      <c r="N636" s="52">
        <f>M636*2.68</f>
        <v>5.3600000000000003</v>
      </c>
      <c r="O636" s="62">
        <f>(L636*1000)/(N636+L636)</f>
        <v>31.09182935647144</v>
      </c>
      <c r="P636" s="63">
        <v>0.40400000000000003</v>
      </c>
      <c r="Q636" s="61">
        <v>1</v>
      </c>
      <c r="R636" s="64">
        <f>Q636*P636</f>
        <v>0.40400000000000003</v>
      </c>
      <c r="S636" s="61">
        <v>0</v>
      </c>
      <c r="T636" s="65">
        <f>S636*2.68</f>
        <v>0</v>
      </c>
      <c r="U636" s="56">
        <f>1000*(R636)*O636/((R636)+T636)</f>
        <v>31091.829356471437</v>
      </c>
      <c r="V636" s="66">
        <f>(R636+T636)/((S636*6.7)+(Q636))</f>
        <v>0.40400000000000003</v>
      </c>
      <c r="W636" s="75">
        <v>0.125</v>
      </c>
      <c r="X636" s="68">
        <v>8</v>
      </c>
      <c r="Y636" s="69">
        <f>(W636*8*V636)/X636</f>
        <v>0.050500000000000003</v>
      </c>
      <c r="Z636" s="70">
        <v>1</v>
      </c>
      <c r="AA636" s="71">
        <v>11</v>
      </c>
      <c r="AB636" s="68">
        <v>16</v>
      </c>
      <c r="AC636" s="72">
        <f>(Z636+(AA636/AB636))*2.7</f>
        <v>4.5562500000000004</v>
      </c>
      <c r="AD636" s="73">
        <f>Y636*U636/(Y636+AC636)</f>
        <v>340.83407662708146</v>
      </c>
      <c r="AE636" s="69">
        <f>(Y636+AC636)/(8*(W636/X636)+8*0.84375*(Z636+AA636/AB636))</f>
        <v>0.40004341926729986</v>
      </c>
      <c r="AF636" s="74">
        <f>AD636*AE636</f>
        <v>136.34842941671056</v>
      </c>
      <c r="AG636" t="s">
        <v>746</v>
      </c>
      <c r="AH636" s="71">
        <v>8</v>
      </c>
      <c r="AI636" s="71">
        <v>16</v>
      </c>
      <c r="AJ636" s="2">
        <f>(AF636*(AH636/AI636)/16)*J636</f>
        <v>4.232670615171064</v>
      </c>
      <c r="AK636" t="s">
        <v>41</v>
      </c>
      <c r="AN636" s="12"/>
      <c r="AP636" s="12"/>
    </row>
    <row r="637" spans="1:43" ht="14.9" customHeight="1">
      <c r="A637" s="1" t="s">
        <v>367</v>
      </c>
      <c r="C637" s="10">
        <f>AJ637</f>
        <v>13.285282215328593</v>
      </c>
      <c r="D637" t="str">
        <f>AK637</f>
        <v>µg</v>
      </c>
      <c r="E637" t="s">
        <v>367</v>
      </c>
      <c r="F637" t="s">
        <v>370</v>
      </c>
      <c r="G637" s="6" t="s">
        <v>371</v>
      </c>
      <c r="H637" s="81">
        <v>133</v>
      </c>
      <c r="I637" s="81">
        <v>134</v>
      </c>
      <c r="J637" s="3">
        <f>H637/I637</f>
        <v>0.9925373134328358</v>
      </c>
      <c r="K637" s="59">
        <v>0.60000000000000009</v>
      </c>
      <c r="L637" s="60">
        <v>0.60000000000000009</v>
      </c>
      <c r="M637" s="61">
        <v>4</v>
      </c>
      <c r="N637" s="52">
        <f>M637*2.68</f>
        <v>10.720000000000001</v>
      </c>
      <c r="O637" s="62">
        <f>(L637*1000)/(N637+L637)</f>
        <v>53.003533568904601</v>
      </c>
      <c r="P637" s="63">
        <v>0.40800000000000003</v>
      </c>
      <c r="Q637" s="61">
        <v>0.50</v>
      </c>
      <c r="R637" s="64">
        <f>Q637*P637</f>
        <v>0.20400000000000002</v>
      </c>
      <c r="S637" s="75">
        <v>2</v>
      </c>
      <c r="T637" s="65">
        <f>S637*2.68</f>
        <v>5.3600000000000003</v>
      </c>
      <c r="U637" s="56">
        <f>1000*(R637)*O637/((R637)+T637)</f>
        <v>1943.3358821093709</v>
      </c>
      <c r="V637" s="66">
        <f>(R637+T637)/((S637*6.7)+(Q637))</f>
        <v>0.40028776978417263</v>
      </c>
      <c r="W637" s="67">
        <v>6.72</v>
      </c>
      <c r="X637" s="68">
        <v>8</v>
      </c>
      <c r="Y637" s="69">
        <f>(W637*8*V637)/X637</f>
        <v>2.68993381294964</v>
      </c>
      <c r="Z637" s="70">
        <v>0</v>
      </c>
      <c r="AA637" s="71">
        <v>13</v>
      </c>
      <c r="AB637" s="68">
        <v>16</v>
      </c>
      <c r="AC637" s="72">
        <f>(Z637+(AA637/AB637))*2.7</f>
        <v>2.1937500000000001</v>
      </c>
      <c r="AD637" s="73">
        <f>Y637*U637/(Y637+AC637)</f>
        <v>1070.389709780791</v>
      </c>
      <c r="AE637" s="69">
        <f>(Y637+AC637)/(8*(W637/X637)+8*0.84375*(Z637+AA637/AB637))</f>
        <v>0.40015845243608456</v>
      </c>
      <c r="AF637" s="74">
        <f>AD637*AE637</f>
        <v>428.32548976939103</v>
      </c>
      <c r="AG637" t="s">
        <v>367</v>
      </c>
      <c r="AH637" s="71">
        <v>8</v>
      </c>
      <c r="AI637" s="71">
        <v>16</v>
      </c>
      <c r="AJ637" s="2">
        <f>(AF637*(AH637/AI637)/16)*J637</f>
        <v>13.285282215328593</v>
      </c>
      <c r="AK637" t="s">
        <v>41</v>
      </c>
      <c r="AM637" s="77"/>
      <c r="AO637" s="77"/>
      <c r="AP637" s="77"/>
      <c r="AQ637" s="77"/>
    </row>
    <row r="638" spans="1:42" ht="14.9" customHeight="1">
      <c r="A638" s="1" t="s">
        <v>749</v>
      </c>
      <c r="C638" s="8">
        <f>AJ638</f>
        <v>0.11831261649068213</v>
      </c>
      <c r="D638" t="str">
        <f>AK638</f>
        <v>µg</v>
      </c>
      <c r="E638" t="s">
        <v>749</v>
      </c>
      <c r="F638" t="s">
        <v>750</v>
      </c>
      <c r="G638" s="6" t="s">
        <v>751</v>
      </c>
      <c r="H638" s="6">
        <v>111.10</v>
      </c>
      <c r="I638" s="6">
        <v>170</v>
      </c>
      <c r="J638" s="3">
        <f>H638/I638</f>
        <v>0.6535294117647058</v>
      </c>
      <c r="K638" s="59">
        <v>0.84699999999999998</v>
      </c>
      <c r="L638" s="60">
        <v>0.06</v>
      </c>
      <c r="M638" s="61">
        <v>2</v>
      </c>
      <c r="N638" s="52">
        <f>M638*2.68</f>
        <v>5.3600000000000003</v>
      </c>
      <c r="O638" s="106">
        <f>(L638*1000)/(N638+L638)</f>
        <v>11.07011070110701</v>
      </c>
      <c r="P638" s="63">
        <v>0.40900000000000003</v>
      </c>
      <c r="Q638" s="61">
        <v>1</v>
      </c>
      <c r="R638" s="64">
        <f>Q638*P638</f>
        <v>0.40900000000000003</v>
      </c>
      <c r="S638" s="75">
        <v>2.50</v>
      </c>
      <c r="T638" s="65">
        <f>S638*2.68</f>
        <v>6.7000000000000002</v>
      </c>
      <c r="U638" s="56">
        <f>1000*(R638)*O638/((R638)+T638)</f>
        <v>636.89341352549832</v>
      </c>
      <c r="V638" s="66">
        <f>(R638+T638)/((S638*6.7)+(Q638))</f>
        <v>0.40050704225352113</v>
      </c>
      <c r="W638" s="67">
        <v>0.50</v>
      </c>
      <c r="X638" s="68">
        <v>8</v>
      </c>
      <c r="Y638" s="69">
        <f>(W638*8*V638)/X638</f>
        <v>0.20025352112676056</v>
      </c>
      <c r="Z638" s="70">
        <v>3</v>
      </c>
      <c r="AA638" s="71">
        <v>3</v>
      </c>
      <c r="AB638" s="68">
        <v>16</v>
      </c>
      <c r="AC638" s="72">
        <f>(Z638+(AA638/AB638))*2.7</f>
        <v>8.6062500000000011</v>
      </c>
      <c r="AD638" s="73">
        <f>Y638*U638/(Y638+AC638)</f>
        <v>14.482495616444687</v>
      </c>
      <c r="AE638" s="69">
        <f>(Y638+AC638)/(8*(W638/X638)+8*0.84375*(Z638+AA638/AB638))</f>
        <v>0.40001151550895153</v>
      </c>
      <c r="AF638" s="74">
        <f>AD638*AE638</f>
        <v>5.7931650198857865</v>
      </c>
      <c r="AG638" t="s">
        <v>749</v>
      </c>
      <c r="AH638" s="71">
        <v>8</v>
      </c>
      <c r="AI638" s="71">
        <v>16</v>
      </c>
      <c r="AJ638" s="2">
        <f>(AF638*(AH638/AI638)/16)*J638</f>
        <v>0.11831261649068213</v>
      </c>
      <c r="AK638" t="s">
        <v>41</v>
      </c>
      <c r="AM638" s="77"/>
      <c r="AO638" s="77"/>
      <c r="AP638" s="77"/>
    </row>
    <row r="639" spans="1:42" ht="14.9" customHeight="1">
      <c r="A639" s="1" t="s">
        <v>378</v>
      </c>
      <c r="C639" s="82">
        <f>AJ639</f>
        <v>2.7894897908171514</v>
      </c>
      <c r="D639" t="str">
        <f>AK639</f>
        <v>µg</v>
      </c>
      <c r="E639" t="s">
        <v>378</v>
      </c>
      <c r="F639" t="s">
        <v>379</v>
      </c>
      <c r="G639" s="6" t="s">
        <v>380</v>
      </c>
      <c r="H639" s="6">
        <v>117.10</v>
      </c>
      <c r="I639" s="6">
        <v>118.10</v>
      </c>
      <c r="J639" s="3">
        <f>H639/I639</f>
        <v>0.99153259949195593</v>
      </c>
      <c r="K639" s="59">
        <v>0.71299999999999997</v>
      </c>
      <c r="L639" s="60">
        <v>0.17799999999999999</v>
      </c>
      <c r="M639" s="61">
        <v>2</v>
      </c>
      <c r="N639" s="52">
        <f>M639*2.68</f>
        <v>5.3600000000000003</v>
      </c>
      <c r="O639" s="62">
        <f>(L639*1000)/(N639+L639)</f>
        <v>32.141567352834954</v>
      </c>
      <c r="P639" s="63">
        <v>0.41100000000000003</v>
      </c>
      <c r="Q639" s="61">
        <v>0.25</v>
      </c>
      <c r="R639" s="64">
        <f>Q639*P639</f>
        <v>0.10275000000000001</v>
      </c>
      <c r="S639" s="61">
        <v>2</v>
      </c>
      <c r="T639" s="65">
        <f>S639*2.68</f>
        <v>5.3600000000000003</v>
      </c>
      <c r="U639" s="56">
        <f>1000*(R639)*O639/((R639)+T639)</f>
        <v>604.55741988994396</v>
      </c>
      <c r="V639" s="66">
        <f>(R639+T639)/((S639*6.7)+(Q639))</f>
        <v>0.40020146520146521</v>
      </c>
      <c r="W639" s="67">
        <v>4</v>
      </c>
      <c r="X639" s="68">
        <v>8</v>
      </c>
      <c r="Y639" s="69">
        <f>(W639*8*V639)/X639</f>
        <v>1.6008058608058609</v>
      </c>
      <c r="Z639" s="70">
        <v>1</v>
      </c>
      <c r="AA639" s="71">
        <v>0</v>
      </c>
      <c r="AB639" s="68">
        <v>16</v>
      </c>
      <c r="AC639" s="72">
        <f>(Z639+(AA639/AB639))*2.7</f>
        <v>2.7000000000000002</v>
      </c>
      <c r="AD639" s="73">
        <f>Y639*U639/(Y639+AC639)</f>
        <v>225.02272650180845</v>
      </c>
      <c r="AE639" s="69">
        <f>(Y639+AC639)/(8*(W639/X639)+8*0.84375*(Z639+AA639/AB639))</f>
        <v>0.40007496379589402</v>
      </c>
      <c r="AF639" s="74">
        <f>AD639*AE639</f>
        <v>90.025959158464374</v>
      </c>
      <c r="AG639" t="s">
        <v>378</v>
      </c>
      <c r="AH639" s="71">
        <v>8</v>
      </c>
      <c r="AI639" s="71">
        <v>16</v>
      </c>
      <c r="AJ639" s="2">
        <f>(AF639*(AH639/AI639)/16)*J639</f>
        <v>2.7894897908171514</v>
      </c>
      <c r="AK639" t="s">
        <v>41</v>
      </c>
      <c r="AN639" s="12"/>
      <c r="AP639" s="12"/>
    </row>
    <row r="640" spans="3:38" ht="14.9" customHeight="1">
      <c r="C640"/>
      <c r="M640"/>
      <c r="N640" s="8"/>
      <c r="O640"/>
      <c r="Q640"/>
      <c r="R640"/>
      <c r="S640"/>
      <c r="T640"/>
      <c r="U640" s="11"/>
      <c r="V640"/>
      <c r="W640"/>
      <c r="X640"/>
      <c r="AB640"/>
      <c r="AJ640"/>
      <c r="AL640"/>
    </row>
    <row r="641" spans="5:33" ht="12.75">
      <c r="E641" s="49" t="s">
        <v>752</v>
      </c>
      <c r="L641" s="50"/>
      <c r="M641" s="51"/>
      <c r="N641" s="52"/>
      <c r="O641" s="53"/>
      <c r="P641" s="50"/>
      <c r="Q641" s="54"/>
      <c r="R641" s="55"/>
      <c r="S641" s="55"/>
      <c r="T641" s="55"/>
      <c r="U641" s="56"/>
      <c r="V641" s="55"/>
      <c r="W641" s="9"/>
      <c r="Y641" s="9"/>
      <c r="Z641" s="9"/>
      <c r="AA641" s="9"/>
      <c r="AC641" s="9"/>
      <c r="AD641" s="57"/>
      <c r="AE641" s="9"/>
      <c r="AF641" s="58"/>
      <c r="AG641" s="49" t="str">
        <f>E641</f>
        <v>VH - VK + Chol, Chol + various organic anions, 16 pills, 1 taken every bidiem</v>
      </c>
    </row>
    <row r="642" spans="1:33" ht="12.75">
      <c r="A642" s="1" t="s">
        <v>385</v>
      </c>
      <c r="C642" s="98" t="s">
        <v>753</v>
      </c>
      <c r="D642" t="s">
        <v>41</v>
      </c>
      <c r="E642" t="s">
        <v>387</v>
      </c>
      <c r="F642" t="s">
        <v>388</v>
      </c>
      <c r="L642" s="50"/>
      <c r="M642" s="51"/>
      <c r="N642" s="52"/>
      <c r="O642" s="53"/>
      <c r="P642" s="50"/>
      <c r="Q642" s="54"/>
      <c r="R642" s="55"/>
      <c r="S642" s="55"/>
      <c r="T642" s="55"/>
      <c r="U642" s="56"/>
      <c r="V642" s="55"/>
      <c r="W642" s="9"/>
      <c r="Y642" s="9"/>
      <c r="Z642" s="9"/>
      <c r="AA642" s="9"/>
      <c r="AC642" s="9"/>
      <c r="AD642" s="57"/>
      <c r="AE642" s="9"/>
      <c r="AF642" s="58"/>
      <c r="AG642" s="92"/>
    </row>
    <row r="643" spans="1:43" ht="14.9" customHeight="1">
      <c r="A643" s="1" t="s">
        <v>512</v>
      </c>
      <c r="B643" t="s">
        <v>385</v>
      </c>
      <c r="C643" s="11">
        <f>AJ643</f>
        <v>38.642734288422098</v>
      </c>
      <c r="D643" t="str">
        <f>AK643</f>
        <v>µg</v>
      </c>
      <c r="E643" t="s">
        <v>513</v>
      </c>
      <c r="F643" s="6" t="s">
        <v>637</v>
      </c>
      <c r="G643" t="s">
        <v>754</v>
      </c>
      <c r="H643" s="6">
        <v>300</v>
      </c>
      <c r="I643" s="6">
        <v>938</v>
      </c>
      <c r="J643" s="3">
        <f>H643/I643</f>
        <v>0.31982942430703626</v>
      </c>
      <c r="K643" s="59">
        <v>0.42599999999999999</v>
      </c>
      <c r="L643" s="75">
        <v>0.93800000000000006</v>
      </c>
      <c r="M643" s="78">
        <f>N643/2.68</f>
        <v>4.4507462686567161</v>
      </c>
      <c r="N643" s="67">
        <v>11.928000000000001</v>
      </c>
      <c r="O643" s="62">
        <f>(L643*1000)/(N643+L643)</f>
        <v>72.905331882480951</v>
      </c>
      <c r="P643" s="63">
        <v>0.41100000000000003</v>
      </c>
      <c r="Q643" s="61">
        <v>1</v>
      </c>
      <c r="R643" s="64">
        <f>Q643*P643</f>
        <v>0.41100000000000003</v>
      </c>
      <c r="S643" s="61">
        <v>0</v>
      </c>
      <c r="T643" s="65">
        <f>S643*2.68</f>
        <v>0</v>
      </c>
      <c r="U643" s="56">
        <f>1000*(R643)*O643/((R643)+T643)</f>
        <v>72905.331882480954</v>
      </c>
      <c r="V643" s="66">
        <f>(R643+T643)/((S643*6.7)+(Q643))</f>
        <v>0.41100000000000003</v>
      </c>
      <c r="W643" s="67">
        <v>2</v>
      </c>
      <c r="X643" s="68">
        <v>8</v>
      </c>
      <c r="Y643" s="69">
        <f>(W643*8*V643)/X643</f>
        <v>0.82200000000000006</v>
      </c>
      <c r="Z643" s="70">
        <v>2</v>
      </c>
      <c r="AA643" s="71">
        <v>0</v>
      </c>
      <c r="AB643" s="68">
        <v>16</v>
      </c>
      <c r="AC643" s="72">
        <f>(Z643+(AA643/AB643))*2.7</f>
        <v>5.4000000000000004</v>
      </c>
      <c r="AD643" s="73">
        <f>Y643*U643/(Y643+AC643)</f>
        <v>9631.6590818706754</v>
      </c>
      <c r="AE643" s="69">
        <f>(Y643+AC643)/(8*(W643/X643)+8*0.84375*(Z643+AA643/AB643))</f>
        <v>0.40141935483870966</v>
      </c>
      <c r="AF643" s="74">
        <f>AD643*AE643</f>
        <v>3866.3343746709252</v>
      </c>
      <c r="AG643" s="75" t="s">
        <v>513</v>
      </c>
      <c r="AH643" s="71">
        <v>8</v>
      </c>
      <c r="AI643" s="71">
        <v>16</v>
      </c>
      <c r="AJ643" s="2">
        <f>(AF643*(AH643/AI643)/16)*J643</f>
        <v>38.642734288422098</v>
      </c>
      <c r="AK643" t="s">
        <v>41</v>
      </c>
      <c r="AM643" t="s">
        <v>639</v>
      </c>
      <c r="AN643" s="77"/>
      <c r="AO643" s="77"/>
      <c r="AP643" s="77"/>
      <c r="AQ643" s="77"/>
    </row>
    <row r="644" spans="1:37" ht="12.75">
      <c r="A644" s="1" t="s">
        <v>517</v>
      </c>
      <c r="C644" s="8">
        <f>AJ644</f>
        <v>0.59848090011650001</v>
      </c>
      <c r="D644" t="str">
        <f>AK644</f>
        <v>mg</v>
      </c>
      <c r="E644" t="s">
        <v>517</v>
      </c>
      <c r="F644" t="s">
        <v>518</v>
      </c>
      <c r="G644" t="s">
        <v>519</v>
      </c>
      <c r="H644" s="6">
        <v>345</v>
      </c>
      <c r="I644" s="6">
        <v>347</v>
      </c>
      <c r="J644" s="3">
        <f>H644/I644</f>
        <v>0.99423631123919309</v>
      </c>
      <c r="K644" s="6"/>
      <c r="L644" s="75">
        <v>0.245</v>
      </c>
      <c r="M644" s="61">
        <v>1.75</v>
      </c>
      <c r="N644" s="52">
        <f>M644*2.68</f>
        <v>4.6900000000000004</v>
      </c>
      <c r="O644" s="62">
        <f>(L644*1000)/(N644+L644)</f>
        <v>49.645390070921984</v>
      </c>
      <c r="P644" s="63">
        <v>0.38800000000000001</v>
      </c>
      <c r="Q644" s="61">
        <v>1</v>
      </c>
      <c r="R644" s="64">
        <f>Q644*P644</f>
        <v>0.38800000000000001</v>
      </c>
      <c r="S644" s="61">
        <v>0</v>
      </c>
      <c r="T644" s="65">
        <f>S644*2.68</f>
        <v>0</v>
      </c>
      <c r="U644" s="56">
        <f>1000*(R644)*O644/((R644)+T644)</f>
        <v>49645.390070921982</v>
      </c>
      <c r="V644" s="66">
        <f>(R644+T644)/((S644*6.7)+(Q644))</f>
        <v>0.38800000000000001</v>
      </c>
      <c r="W644" s="67">
        <v>1</v>
      </c>
      <c r="X644" s="68">
        <v>8</v>
      </c>
      <c r="Y644" s="69">
        <f>(W644*8*V644)/X644</f>
        <v>0.38800000000000001</v>
      </c>
      <c r="Z644" s="70">
        <v>0</v>
      </c>
      <c r="AA644" s="71">
        <v>0</v>
      </c>
      <c r="AB644" s="68">
        <v>16</v>
      </c>
      <c r="AC644" s="72">
        <f>(Z644+(AA644/AB644))*2.7</f>
        <v>0</v>
      </c>
      <c r="AD644" s="73">
        <f>Y644*U644/(Y644+AC644)</f>
        <v>49645.390070921982</v>
      </c>
      <c r="AE644" s="69">
        <f>(Y644+AC644)/(8*(W644/X644)+8*0.84375*(Z644+AA644/AB644))</f>
        <v>0.38800000000000001</v>
      </c>
      <c r="AF644" s="74">
        <f>AD644*AE644</f>
        <v>19262.411347517729</v>
      </c>
      <c r="AG644" t="s">
        <v>755</v>
      </c>
      <c r="AH644" s="71">
        <v>8</v>
      </c>
      <c r="AI644" s="71">
        <v>16</v>
      </c>
      <c r="AJ644" s="2">
        <f>(AF644*(AH644/AI644)/16)*J644/1000</f>
        <v>0.59848090011650001</v>
      </c>
      <c r="AK644" t="s">
        <v>267</v>
      </c>
    </row>
    <row r="645" spans="1:42" s="1" customFormat="1" ht="14.9" customHeight="1">
      <c r="A645" s="1" t="s">
        <v>359</v>
      </c>
      <c r="C645" s="8">
        <f>AJ645</f>
        <v>0.25275563529936296</v>
      </c>
      <c r="D645" t="str">
        <f>AK645</f>
        <v>µg</v>
      </c>
      <c r="E645" s="1" t="s">
        <v>359</v>
      </c>
      <c r="F645" s="1" t="s">
        <v>361</v>
      </c>
      <c r="G645" s="71" t="s">
        <v>362</v>
      </c>
      <c r="H645" s="71">
        <v>191.10</v>
      </c>
      <c r="I645" s="71">
        <v>192.10</v>
      </c>
      <c r="J645" s="3">
        <f>H645/I645</f>
        <v>0.99479437792816239</v>
      </c>
      <c r="K645" s="75">
        <v>0.65400000000000003</v>
      </c>
      <c r="L645" s="60">
        <v>0.65400000000000003</v>
      </c>
      <c r="M645" s="61">
        <v>2</v>
      </c>
      <c r="N645" s="52">
        <f>M645*2.68</f>
        <v>5.3600000000000003</v>
      </c>
      <c r="O645" s="62">
        <f>(L645*1000)/(N645+L645)</f>
        <v>108.74625872963085</v>
      </c>
      <c r="P645" s="63">
        <v>0.375</v>
      </c>
      <c r="Q645" s="61">
        <v>0.50</v>
      </c>
      <c r="R645" s="64">
        <f>Q645*P645</f>
        <v>0.1875</v>
      </c>
      <c r="S645" s="61">
        <v>2.375</v>
      </c>
      <c r="T645" s="65">
        <f>S645*2.68</f>
        <v>6.3650000000000002</v>
      </c>
      <c r="U645" s="56">
        <f>1000*(R645)*O645/((R645)+T645)</f>
        <v>3111.777720229803</v>
      </c>
      <c r="V645" s="66">
        <f>(R645+T645)/((S645*6.7)+(Q645))</f>
        <v>0.39923838537699924</v>
      </c>
      <c r="W645" s="67">
        <v>0.25</v>
      </c>
      <c r="X645" s="68">
        <v>8</v>
      </c>
      <c r="Y645" s="69">
        <f>(W645*8*V645)/X645</f>
        <v>0.09980959634424981</v>
      </c>
      <c r="Z645" s="70">
        <v>3</v>
      </c>
      <c r="AA645" s="71">
        <v>8</v>
      </c>
      <c r="AB645" s="68">
        <v>16</v>
      </c>
      <c r="AC645" s="72">
        <f>(Z645+(AA645/AB645))*2.7</f>
        <v>9.4500000000000011</v>
      </c>
      <c r="AD645" s="73">
        <f>Y645*U645/(Y645+AC645)</f>
        <v>32.522667078939591</v>
      </c>
      <c r="AE645" s="69">
        <f>(Y645+AC645)/(8*(W645/X645)+8*0.84375*(Z645+AA645/AB645))</f>
        <v>0.39999202497776959</v>
      </c>
      <c r="AF645" s="74">
        <f>AD645*AE645</f>
        <v>13.00880746258289</v>
      </c>
      <c r="AG645" s="1" t="s">
        <v>359</v>
      </c>
      <c r="AH645" s="71">
        <v>5</v>
      </c>
      <c r="AI645" s="71">
        <v>16</v>
      </c>
      <c r="AJ645" s="2">
        <f>(AF645*(AH645/AI645)/16)*J645</f>
        <v>0.25275563529936296</v>
      </c>
      <c r="AK645" s="1" t="s">
        <v>41</v>
      </c>
      <c r="AL645" s="60"/>
      <c r="AN645" s="60"/>
      <c r="AP645" s="60"/>
    </row>
    <row r="646" spans="1:43" ht="14.9" customHeight="1">
      <c r="A646" s="1" t="s">
        <v>363</v>
      </c>
      <c r="C646" s="8">
        <f>AJ646</f>
        <v>0.93599828846027244</v>
      </c>
      <c r="D646" t="s">
        <v>756</v>
      </c>
      <c r="E646" t="s">
        <v>363</v>
      </c>
      <c r="F646" t="s">
        <v>365</v>
      </c>
      <c r="G646" s="6" t="s">
        <v>366</v>
      </c>
      <c r="H646" s="6">
        <v>1</v>
      </c>
      <c r="I646" s="6">
        <v>1</v>
      </c>
      <c r="J646" s="3">
        <f>H646/I646</f>
        <v>1</v>
      </c>
      <c r="K646" s="59">
        <v>0.32800000000000001</v>
      </c>
      <c r="L646" s="60">
        <v>0.16400000000000001</v>
      </c>
      <c r="M646" s="61">
        <v>2</v>
      </c>
      <c r="N646" s="52">
        <f>M646*2.68</f>
        <v>5.3600000000000003</v>
      </c>
      <c r="O646" s="62">
        <f>(L646*1000)/(N646+L646)</f>
        <v>29.688631426502536</v>
      </c>
      <c r="P646" s="63">
        <v>0.39200000000000002</v>
      </c>
      <c r="Q646" s="61">
        <v>1</v>
      </c>
      <c r="R646" s="64">
        <f>Q646*P646</f>
        <v>0.39200000000000002</v>
      </c>
      <c r="S646" s="75">
        <v>1</v>
      </c>
      <c r="T646" s="65">
        <f>S646*2.68</f>
        <v>2.6800000000000002</v>
      </c>
      <c r="U646" s="56">
        <f>1000*(R646)*O646/((R646)+T646)</f>
        <v>3788.3930726526669</v>
      </c>
      <c r="V646" s="66">
        <f>(R646+T646)/((S646*6.7)+(Q646))</f>
        <v>0.39896103896103896</v>
      </c>
      <c r="W646" s="67">
        <v>0.25</v>
      </c>
      <c r="X646" s="68">
        <v>8</v>
      </c>
      <c r="Y646" s="69">
        <f>(W646*8*V646)/X646</f>
        <v>0.09974025974025974</v>
      </c>
      <c r="Z646" s="70">
        <v>3</v>
      </c>
      <c r="AA646" s="71">
        <v>0</v>
      </c>
      <c r="AB646" s="68">
        <v>16</v>
      </c>
      <c r="AC646" s="72">
        <f>(Z646+(AA646/AB646))*2.7</f>
        <v>8.1000000000000014</v>
      </c>
      <c r="AD646" s="73">
        <f>Y646*U646/(Y646+AC646)</f>
        <v>46.081375396706385</v>
      </c>
      <c r="AE646" s="69">
        <f>(Y646+AC646)/(8*(W646/X646)+8*0.84375*(Z646+AA646/AB646))</f>
        <v>0.39998732974342732</v>
      </c>
      <c r="AF646" s="74">
        <f>AD646*AE646</f>
        <v>18.431966295833057</v>
      </c>
      <c r="AG646" t="s">
        <v>363</v>
      </c>
      <c r="AH646" s="71">
        <v>13</v>
      </c>
      <c r="AI646" s="71">
        <v>16</v>
      </c>
      <c r="AJ646" s="2">
        <f>(AF646*(AH646/AI646)/16)*J646</f>
        <v>0.93599828846027244</v>
      </c>
      <c r="AK646" t="s">
        <v>738</v>
      </c>
      <c r="AM646" s="77"/>
      <c r="AN646" s="77"/>
      <c r="AO646" s="77"/>
      <c r="AP646" s="77"/>
      <c r="AQ646" s="77"/>
    </row>
    <row r="647" spans="1:43" ht="14.9" customHeight="1">
      <c r="A647" s="1" t="s">
        <v>367</v>
      </c>
      <c r="C647" s="8">
        <f>AJ647</f>
        <v>0.86170581492719434</v>
      </c>
      <c r="D647" t="str">
        <f>AK647</f>
        <v>µg</v>
      </c>
      <c r="E647" t="s">
        <v>367</v>
      </c>
      <c r="F647" t="s">
        <v>370</v>
      </c>
      <c r="G647" s="6" t="s">
        <v>371</v>
      </c>
      <c r="H647" s="81">
        <v>133</v>
      </c>
      <c r="I647" s="81">
        <v>134</v>
      </c>
      <c r="J647" s="3">
        <f>H647/I647</f>
        <v>0.9925373134328358</v>
      </c>
      <c r="K647" s="59">
        <v>0.60000000000000009</v>
      </c>
      <c r="L647" s="60">
        <v>0.60000000000000009</v>
      </c>
      <c r="M647" s="61">
        <v>4</v>
      </c>
      <c r="N647" s="52">
        <f>M647*2.68</f>
        <v>10.720000000000001</v>
      </c>
      <c r="O647" s="62">
        <f>(L647*1000)/(N647+L647)</f>
        <v>53.003533568904601</v>
      </c>
      <c r="P647" s="63">
        <v>0.40800000000000003</v>
      </c>
      <c r="Q647" s="61">
        <v>0.50</v>
      </c>
      <c r="R647" s="64">
        <f>Q647*P647</f>
        <v>0.20400000000000002</v>
      </c>
      <c r="S647" s="75">
        <v>2</v>
      </c>
      <c r="T647" s="65">
        <f>S647*2.68</f>
        <v>5.3600000000000003</v>
      </c>
      <c r="U647" s="56">
        <f>1000*(R647)*O647/((R647)+T647)</f>
        <v>1943.3358821093709</v>
      </c>
      <c r="V647" s="66">
        <f>(R647+T647)/((S647*6.7)+(Q647))</f>
        <v>0.40028776978417263</v>
      </c>
      <c r="W647" s="67">
        <v>0.50</v>
      </c>
      <c r="X647" s="68">
        <v>8</v>
      </c>
      <c r="Y647" s="69">
        <f>(W647*8*V647)/X647</f>
        <v>0.20014388489208632</v>
      </c>
      <c r="Z647" s="70">
        <v>2</v>
      </c>
      <c r="AA647" s="71">
        <v>0</v>
      </c>
      <c r="AB647" s="68">
        <v>16</v>
      </c>
      <c r="AC647" s="72">
        <f>(Z647+(AA647/AB647))*2.7</f>
        <v>5.4000000000000004</v>
      </c>
      <c r="AD647" s="73">
        <f>Y647*U647/(Y647+AC647)</f>
        <v>69.452999974670092</v>
      </c>
      <c r="AE647" s="69">
        <f>(Y647+AC647)/(8*(W647/X647)+8*0.84375*(Z647+AA647/AB647))</f>
        <v>0.40001027749229184</v>
      </c>
      <c r="AF647" s="74">
        <f>AD647*AE647</f>
        <v>27.781913792539921</v>
      </c>
      <c r="AG647" t="s">
        <v>367</v>
      </c>
      <c r="AH647" s="71">
        <v>8</v>
      </c>
      <c r="AI647" s="71">
        <v>16</v>
      </c>
      <c r="AJ647" s="2">
        <f>(AF647*(AH647/AI647)/16)*J647</f>
        <v>0.86170581492719434</v>
      </c>
      <c r="AK647" t="s">
        <v>41</v>
      </c>
      <c r="AM647" s="77"/>
      <c r="AO647" s="77"/>
      <c r="AP647" s="77"/>
      <c r="AQ647" s="77"/>
    </row>
    <row r="648" spans="1:42" ht="14.9" customHeight="1">
      <c r="A648" s="1" t="s">
        <v>372</v>
      </c>
      <c r="C648" s="82">
        <f>AJ648</f>
        <v>1.0360163722201328</v>
      </c>
      <c r="D648" t="str">
        <f>AK648</f>
        <v>µg</v>
      </c>
      <c r="E648" t="s">
        <v>372</v>
      </c>
      <c r="F648" t="s">
        <v>373</v>
      </c>
      <c r="G648" s="6" t="s">
        <v>374</v>
      </c>
      <c r="H648" s="6">
        <v>61</v>
      </c>
      <c r="I648" s="6">
        <v>84.70</v>
      </c>
      <c r="J648" s="3">
        <f>H648/I648</f>
        <v>0.72018890200708385</v>
      </c>
      <c r="K648" s="59">
        <v>0.67900000000000005</v>
      </c>
      <c r="L648" s="60">
        <v>0.67900000000000005</v>
      </c>
      <c r="M648" s="61">
        <v>2</v>
      </c>
      <c r="N648" s="52">
        <f>M648*2.68</f>
        <v>5.3600000000000003</v>
      </c>
      <c r="O648" s="62">
        <f>(L648*1000)/(N648+L648)</f>
        <v>112.43583374730915</v>
      </c>
      <c r="P648" s="63">
        <v>0.42</v>
      </c>
      <c r="Q648" s="61">
        <v>0.25</v>
      </c>
      <c r="R648" s="64">
        <f>Q648*P648</f>
        <v>0.105</v>
      </c>
      <c r="S648" s="61">
        <v>2</v>
      </c>
      <c r="T648" s="65">
        <f>S648*2.68</f>
        <v>5.3600000000000003</v>
      </c>
      <c r="U648" s="56">
        <f>1000*(R648)*O648/((R648)+T648)</f>
        <v>2160.2493217689771</v>
      </c>
      <c r="V648" s="66">
        <f>(R648+T648)/((S648*6.7)+(Q648))</f>
        <v>0.40036630036630039</v>
      </c>
      <c r="W648" s="67">
        <v>0.50</v>
      </c>
      <c r="X648" s="68">
        <v>8</v>
      </c>
      <c r="Y648" s="69">
        <f>(W648*8*V648)/X648</f>
        <v>0.20018315018315019</v>
      </c>
      <c r="Z648" s="70">
        <v>2</v>
      </c>
      <c r="AA648" s="71">
        <v>3</v>
      </c>
      <c r="AB648" s="68">
        <v>16</v>
      </c>
      <c r="AC648" s="72">
        <f>(Z648+(AA648/AB648))*2.7</f>
        <v>5.90625</v>
      </c>
      <c r="AD648" s="73">
        <f>Y648*U648/(Y648+AC648)</f>
        <v>70.818021548267851</v>
      </c>
      <c r="AE648" s="69">
        <f>(Y648+AC648)/(8*(W648/X648)+8*0.84375*(Z648+AA648/AB648))</f>
        <v>0.40001199755549804</v>
      </c>
      <c r="AF648" s="74">
        <f>AD648*AE648</f>
        <v>28.328058262450927</v>
      </c>
      <c r="AG648" t="s">
        <v>372</v>
      </c>
      <c r="AH648" s="71">
        <v>13</v>
      </c>
      <c r="AI648" s="71">
        <v>16</v>
      </c>
      <c r="AJ648" s="2">
        <f>(AF648*(AH648/AI648)/16)*J648</f>
        <v>1.0360163722201328</v>
      </c>
      <c r="AK648" t="s">
        <v>41</v>
      </c>
      <c r="AN648" s="12"/>
      <c r="AP648" s="12"/>
    </row>
    <row r="649" spans="3:35" ht="12.75">
      <c r="C649" s="93">
        <v>4.5600000000000005</v>
      </c>
      <c r="D649" t="s">
        <v>308</v>
      </c>
      <c r="E649" t="s">
        <v>309</v>
      </c>
      <c r="J649" s="6"/>
      <c r="K649" s="6"/>
      <c r="L649" s="50"/>
      <c r="M649" s="51"/>
      <c r="N649" s="52"/>
      <c r="O649" s="53"/>
      <c r="P649" s="50"/>
      <c r="Q649" s="54"/>
      <c r="R649" s="55"/>
      <c r="S649" s="55"/>
      <c r="T649" s="55"/>
      <c r="U649" s="56"/>
      <c r="V649" s="55"/>
      <c r="W649" s="9"/>
      <c r="Y649" s="9"/>
      <c r="Z649" s="9"/>
      <c r="AA649" s="9"/>
      <c r="AC649" s="9"/>
      <c r="AD649" s="57"/>
      <c r="AE649" s="9"/>
      <c r="AF649" s="58"/>
      <c r="AH649" s="71"/>
      <c r="AI649" s="71"/>
    </row>
    <row r="650" spans="3:35" ht="12.75">
      <c r="C650" s="93">
        <v>0.28999999999999998</v>
      </c>
      <c r="D650" t="s">
        <v>308</v>
      </c>
      <c r="E650" t="s">
        <v>757</v>
      </c>
      <c r="J650" s="6"/>
      <c r="K650" s="6"/>
      <c r="L650" s="50"/>
      <c r="M650" s="51"/>
      <c r="N650" s="52"/>
      <c r="O650" s="53"/>
      <c r="P650" s="50"/>
      <c r="Q650" s="54"/>
      <c r="R650" s="55"/>
      <c r="S650" s="55"/>
      <c r="T650" s="55"/>
      <c r="U650" s="56"/>
      <c r="V650" s="55"/>
      <c r="W650" s="9"/>
      <c r="Y650" s="9"/>
      <c r="Z650" s="9"/>
      <c r="AA650" s="9"/>
      <c r="AC650" s="9"/>
      <c r="AD650" s="57"/>
      <c r="AE650" s="9"/>
      <c r="AF650" s="58"/>
      <c r="AH650" s="71"/>
      <c r="AI650" s="71"/>
    </row>
    <row r="651" spans="3:35" ht="12.75">
      <c r="C651" s="93">
        <v>1.1499999999999999</v>
      </c>
      <c r="D651" t="s">
        <v>308</v>
      </c>
      <c r="E651" t="s">
        <v>311</v>
      </c>
      <c r="J651" s="6"/>
      <c r="K651" s="6"/>
      <c r="L651" s="50"/>
      <c r="M651" s="51"/>
      <c r="N651" s="52"/>
      <c r="O651" s="53"/>
      <c r="P651" s="50"/>
      <c r="Q651" s="54"/>
      <c r="R651" s="55"/>
      <c r="S651" s="55"/>
      <c r="T651" s="55"/>
      <c r="U651" s="56"/>
      <c r="V651" s="55"/>
      <c r="W651" s="9"/>
      <c r="Y651" s="9"/>
      <c r="Z651" s="9"/>
      <c r="AA651" s="9"/>
      <c r="AC651" s="9"/>
      <c r="AD651" s="57"/>
      <c r="AE651" s="9"/>
      <c r="AF651" s="58"/>
      <c r="AH651" s="71"/>
      <c r="AI651" s="71"/>
    </row>
    <row r="652" spans="5:43" ht="14.9" customHeight="1">
      <c r="E652" t="s">
        <v>758</v>
      </c>
      <c r="F652" s="6"/>
      <c r="H652" s="6"/>
      <c r="I652" s="6"/>
      <c r="J652" s="6"/>
      <c r="K652" s="59"/>
      <c r="L652" s="50"/>
      <c r="M652" s="51"/>
      <c r="N652" s="52"/>
      <c r="O652" s="53"/>
      <c r="P652" s="50"/>
      <c r="Q652" s="54"/>
      <c r="R652" s="55"/>
      <c r="S652" s="55"/>
      <c r="T652" s="55"/>
      <c r="U652" s="56"/>
      <c r="V652" s="55"/>
      <c r="W652" s="9"/>
      <c r="Y652" s="9"/>
      <c r="Z652" s="9"/>
      <c r="AA652" s="9"/>
      <c r="AC652" s="9"/>
      <c r="AD652" s="57"/>
      <c r="AE652" s="9"/>
      <c r="AF652" s="58"/>
      <c r="AG652" s="75"/>
      <c r="AH652" s="71"/>
      <c r="AI652" s="71"/>
      <c r="AN652" s="77"/>
      <c r="AO652" s="77"/>
      <c r="AP652" s="77"/>
      <c r="AQ652" s="77"/>
    </row>
    <row r="653" spans="6:43" ht="14.9" customHeight="1">
      <c r="F653" s="6"/>
      <c r="H653" s="6"/>
      <c r="I653" s="6"/>
      <c r="J653" s="6"/>
      <c r="K653" s="59"/>
      <c r="L653" s="50"/>
      <c r="M653" s="51"/>
      <c r="N653" s="52"/>
      <c r="O653" s="53"/>
      <c r="P653" s="50"/>
      <c r="Q653" s="54"/>
      <c r="R653" s="55"/>
      <c r="S653" s="55"/>
      <c r="T653" s="55"/>
      <c r="U653" s="56"/>
      <c r="V653" s="55"/>
      <c r="W653" s="9"/>
      <c r="Y653" s="9"/>
      <c r="Z653" s="9"/>
      <c r="AA653" s="9"/>
      <c r="AC653" s="9"/>
      <c r="AD653" s="57"/>
      <c r="AE653" s="9"/>
      <c r="AF653" s="58"/>
      <c r="AG653" s="75"/>
      <c r="AH653" s="71"/>
      <c r="AI653" s="71"/>
      <c r="AN653" s="77"/>
      <c r="AO653" s="77"/>
      <c r="AP653" s="77"/>
      <c r="AQ653" s="77"/>
    </row>
    <row r="654" spans="5:33" ht="12.75">
      <c r="E654" s="49" t="s">
        <v>759</v>
      </c>
      <c r="L654" s="50"/>
      <c r="M654" s="51"/>
      <c r="N654" s="52"/>
      <c r="O654" s="53"/>
      <c r="P654" s="50"/>
      <c r="Q654" s="54"/>
      <c r="R654" s="55"/>
      <c r="S654" s="55"/>
      <c r="T654" s="55"/>
      <c r="U654" s="56"/>
      <c r="V654" s="55"/>
      <c r="W654" s="9"/>
      <c r="Y654" s="9"/>
      <c r="Z654" s="9"/>
      <c r="AA654" s="9"/>
      <c r="AC654" s="9"/>
      <c r="AD654" s="57"/>
      <c r="AE654" s="9"/>
      <c r="AF654" s="58"/>
      <c r="AG654" s="49" t="str">
        <f>E654</f>
        <v>JM - Cit, Ca, Mg, Sr, Ba, 16 pills, 1 taken every bidiem</v>
      </c>
    </row>
    <row r="655" spans="1:42" s="1" customFormat="1" ht="14.9" customHeight="1">
      <c r="A655" s="1" t="s">
        <v>359</v>
      </c>
      <c r="C655" s="99">
        <f>AJ655</f>
        <v>38.343631901568322</v>
      </c>
      <c r="D655" s="1" t="str">
        <f>AK655</f>
        <v>µg</v>
      </c>
      <c r="E655" s="1" t="s">
        <v>359</v>
      </c>
      <c r="F655" s="1" t="s">
        <v>361</v>
      </c>
      <c r="G655" s="6" t="s">
        <v>737</v>
      </c>
      <c r="H655" s="71">
        <v>191.10</v>
      </c>
      <c r="I655" s="71">
        <v>192.10</v>
      </c>
      <c r="J655" s="61">
        <f>H655/I655</f>
        <v>0.99479437792816239</v>
      </c>
      <c r="K655" s="75">
        <v>0.65400000000000003</v>
      </c>
      <c r="L655" s="60">
        <v>0.65400000000000003</v>
      </c>
      <c r="M655" s="61">
        <v>2</v>
      </c>
      <c r="N655" s="52">
        <f>M655*2.68</f>
        <v>5.3600000000000003</v>
      </c>
      <c r="O655" s="62">
        <f>(L655*1000)/(N655+L655)</f>
        <v>108.74625872963085</v>
      </c>
      <c r="P655" s="63">
        <v>0.375</v>
      </c>
      <c r="Q655" s="61">
        <v>1</v>
      </c>
      <c r="R655" s="64">
        <f>Q655*P655</f>
        <v>0.375</v>
      </c>
      <c r="S655" s="61">
        <v>0</v>
      </c>
      <c r="T655" s="65">
        <f>S655*2.68</f>
        <v>0</v>
      </c>
      <c r="U655" s="56">
        <f>1000*(R655)*O655/((R655)+T655)</f>
        <v>108746.25872963085</v>
      </c>
      <c r="V655" s="66">
        <f>(R655+T655)/((S655*6.7)+(Q655))</f>
        <v>0.375</v>
      </c>
      <c r="W655" s="67">
        <v>0.50</v>
      </c>
      <c r="X655" s="68">
        <v>8</v>
      </c>
      <c r="Y655" s="69">
        <f>(W655*8*V655)/X655</f>
        <v>0.1875</v>
      </c>
      <c r="Z655" s="70">
        <v>2</v>
      </c>
      <c r="AA655" s="71">
        <v>6</v>
      </c>
      <c r="AB655" s="68">
        <v>16</v>
      </c>
      <c r="AC655" s="72">
        <f>(Z655+(AA655/AB655))*2.7</f>
        <v>6.4125000000000005</v>
      </c>
      <c r="AD655" s="73">
        <f>Y655*U655/(Y655+AC655)</f>
        <v>3089.3823502736036</v>
      </c>
      <c r="AE655" s="69">
        <f>(Y655+AC655)/(8*(W655/X655)+8*0.84375*(Z655+AA655/AB655))</f>
        <v>0.39924385633270315</v>
      </c>
      <c r="AF655" s="74">
        <f>AD655*AE655</f>
        <v>1233.4169232094234</v>
      </c>
      <c r="AG655" s="1" t="s">
        <v>359</v>
      </c>
      <c r="AH655" s="71">
        <v>8</v>
      </c>
      <c r="AI655" s="71">
        <v>16</v>
      </c>
      <c r="AJ655" s="97">
        <f>(AF655*(AH655/AI655)/16)*J655</f>
        <v>38.343631901568322</v>
      </c>
      <c r="AK655" s="1" t="s">
        <v>41</v>
      </c>
      <c r="AL655" s="60"/>
      <c r="AN655" s="60"/>
      <c r="AP655" s="60"/>
    </row>
    <row r="656" spans="1:42" ht="14.9" customHeight="1">
      <c r="A656" s="1" t="s">
        <v>742</v>
      </c>
      <c r="C656" s="10">
        <f>AJ656</f>
        <v>17.566463209004578</v>
      </c>
      <c r="D656" t="str">
        <f>AK656</f>
        <v>µg</v>
      </c>
      <c r="E656" t="s">
        <v>742</v>
      </c>
      <c r="F656" t="s">
        <v>743</v>
      </c>
      <c r="G656" s="6" t="s">
        <v>744</v>
      </c>
      <c r="H656" s="6">
        <v>103</v>
      </c>
      <c r="I656" s="6">
        <v>104</v>
      </c>
      <c r="J656" s="3">
        <f>H656/I656</f>
        <v>0.99038461538461542</v>
      </c>
      <c r="K656" s="59">
        <v>0.91400000000000003</v>
      </c>
      <c r="L656" s="60">
        <v>0.151</v>
      </c>
      <c r="M656" s="61">
        <v>2</v>
      </c>
      <c r="N656" s="52">
        <f>M656*2.68</f>
        <v>5.3600000000000003</v>
      </c>
      <c r="O656" s="62">
        <f>(L656*1000)/(N656+L656)</f>
        <v>27.399745962620212</v>
      </c>
      <c r="P656" s="63">
        <v>0.40100000000000002</v>
      </c>
      <c r="Q656" s="75">
        <v>0.50</v>
      </c>
      <c r="R656" s="64">
        <f>Q656*P656</f>
        <v>0.20050000000000001</v>
      </c>
      <c r="S656" s="61">
        <v>1.37</v>
      </c>
      <c r="T656" s="65">
        <f>S656*2.68</f>
        <v>3.6716000000000006</v>
      </c>
      <c r="U656" s="56">
        <f>1000*(R656)*O656/((R656)+T656)</f>
        <v>1418.777682783335</v>
      </c>
      <c r="V656" s="66">
        <f>(R656+T656)/((S656*6.7)+(Q656))</f>
        <v>0.40005165822915595</v>
      </c>
      <c r="W656" s="67">
        <v>1</v>
      </c>
      <c r="X656" s="68">
        <v>8</v>
      </c>
      <c r="Y656" s="69">
        <f>(W656*8*V656)/X656</f>
        <v>0.40005165822915595</v>
      </c>
      <c r="Z656" s="70">
        <v>0</v>
      </c>
      <c r="AA656" s="71">
        <v>0</v>
      </c>
      <c r="AB656" s="68">
        <v>16</v>
      </c>
      <c r="AC656" s="72">
        <f>(Z656+(AA656/AB656))*2.7</f>
        <v>0</v>
      </c>
      <c r="AD656" s="73">
        <f>Y656*U656/(Y656+AC656)</f>
        <v>1418.777682783335</v>
      </c>
      <c r="AE656" s="69">
        <f>(Y656+AC656)/(8*(W656/X656)+8*0.84375*(Z656+AA656/AB656))</f>
        <v>0.40005165822915595</v>
      </c>
      <c r="AF656" s="74">
        <f>AD656*AE656</f>
        <v>567.58436465599254</v>
      </c>
      <c r="AG656" t="s">
        <v>742</v>
      </c>
      <c r="AH656" s="71">
        <v>8</v>
      </c>
      <c r="AI656" s="71">
        <v>16</v>
      </c>
      <c r="AJ656" s="2">
        <f>(AF656*(AH656/AI656)/16)*J656</f>
        <v>17.566463209004578</v>
      </c>
      <c r="AK656" t="s">
        <v>41</v>
      </c>
      <c r="AN656" s="12"/>
      <c r="AP656" s="12"/>
    </row>
    <row r="657" spans="1:37" ht="12.75">
      <c r="A657" s="1" t="s">
        <v>37</v>
      </c>
      <c r="C657" s="8">
        <f>AJ657</f>
        <v>0.59420417676584336</v>
      </c>
      <c r="D657" t="str">
        <f>AK657</f>
        <v>µg</v>
      </c>
      <c r="E657" t="s">
        <v>38</v>
      </c>
      <c r="F657" t="s">
        <v>760</v>
      </c>
      <c r="G657" s="6" t="s">
        <v>761</v>
      </c>
      <c r="H657" s="6">
        <v>40.10</v>
      </c>
      <c r="I657" s="6">
        <v>100</v>
      </c>
      <c r="J657" s="6">
        <f>H657/I657</f>
        <v>0.40100000000000002</v>
      </c>
      <c r="K657" s="59">
        <v>0.25</v>
      </c>
      <c r="L657" s="60">
        <v>0.13600000000000001</v>
      </c>
      <c r="M657" s="78">
        <f>N657/2.68</f>
        <v>4.0298507462686564</v>
      </c>
      <c r="N657" s="67">
        <v>10.80</v>
      </c>
      <c r="O657" s="62">
        <f>(L657*1000)/(N657+L657)</f>
        <v>12.435991221653255</v>
      </c>
      <c r="P657" s="63">
        <v>0.433</v>
      </c>
      <c r="Q657" s="75">
        <v>0.50</v>
      </c>
      <c r="R657" s="64">
        <f>Q657*P657</f>
        <v>0.2165</v>
      </c>
      <c r="S657" s="61">
        <v>2.19</v>
      </c>
      <c r="T657" s="65">
        <f>S657*2.68</f>
        <v>5.8692000000000002</v>
      </c>
      <c r="U657" s="56">
        <f>1000*(R657)*O657/((R657)+T657)</f>
        <v>442.41288586159851</v>
      </c>
      <c r="V657" s="66">
        <f>(R657+T657)/((S657*6.7)+(Q657))</f>
        <v>0.4010874579845779</v>
      </c>
      <c r="W657" s="67">
        <v>2</v>
      </c>
      <c r="X657" s="68">
        <v>8</v>
      </c>
      <c r="Y657" s="69">
        <f>(W657*8*V657)/X657</f>
        <v>0.8021749159691558</v>
      </c>
      <c r="Z657" s="70">
        <v>0</v>
      </c>
      <c r="AA657" s="71">
        <v>13</v>
      </c>
      <c r="AB657" s="68">
        <v>16</v>
      </c>
      <c r="AC657" s="79">
        <f>(Z657+(AA657/AB657))*2.7</f>
        <v>2.1937500000000001</v>
      </c>
      <c r="AD657" s="73">
        <f>Y657*U657/(Y657+AC657)</f>
        <v>118.45841584614439</v>
      </c>
      <c r="AE657" s="69">
        <f>(Y657+AC657)/(8*(W657/X657)+8*0.84375*(Z657+AA657/AB657))</f>
        <v>0.40029059420047175</v>
      </c>
      <c r="AF657" s="74">
        <f>AD657*AE657</f>
        <v>47.417789667099719</v>
      </c>
      <c r="AG657" t="s">
        <v>38</v>
      </c>
      <c r="AH657" s="71">
        <v>8</v>
      </c>
      <c r="AI657" s="71">
        <v>16</v>
      </c>
      <c r="AJ657" s="2">
        <f>(AF657*(AH657/AI657)/16)*J657</f>
        <v>0.59420417676584336</v>
      </c>
      <c r="AK657" t="s">
        <v>41</v>
      </c>
    </row>
    <row r="658" spans="1:42" ht="12.75">
      <c r="A658" s="1" t="s">
        <v>60</v>
      </c>
      <c r="C658" s="10">
        <f>AJ658</f>
        <v>11.455897607938672</v>
      </c>
      <c r="D658" t="str">
        <f>AK658</f>
        <v>µg</v>
      </c>
      <c r="E658" t="s">
        <v>61</v>
      </c>
      <c r="F658" t="s">
        <v>62</v>
      </c>
      <c r="G658" t="s">
        <v>323</v>
      </c>
      <c r="H658" s="11">
        <v>250</v>
      </c>
      <c r="I658" s="5">
        <v>656</v>
      </c>
      <c r="J658" s="3">
        <f>H658/I658</f>
        <v>0.38109756097560976</v>
      </c>
      <c r="K658" s="59">
        <v>0.68200000000000005</v>
      </c>
      <c r="L658" s="60">
        <v>1.3109999999999999</v>
      </c>
      <c r="M658" s="61">
        <v>4</v>
      </c>
      <c r="N658" s="52">
        <f>M658*2.68</f>
        <v>10.720000000000001</v>
      </c>
      <c r="O658" s="62">
        <f>(L658*1000)/(N658+L658)</f>
        <v>108.96849804671265</v>
      </c>
      <c r="P658" s="63">
        <v>0.44800000000000001</v>
      </c>
      <c r="Q658" s="61">
        <v>1</v>
      </c>
      <c r="R658" s="64">
        <f>Q658*P658</f>
        <v>0.44800000000000001</v>
      </c>
      <c r="S658" s="61">
        <v>0</v>
      </c>
      <c r="T658" s="65">
        <f>S658*2.68</f>
        <v>0</v>
      </c>
      <c r="U658" s="56">
        <f>1000*(R658)*O658/((R658)+T658)</f>
        <v>108968.49804671266</v>
      </c>
      <c r="V658" s="66">
        <f>(R658+T658)/((S658*6.7)+(Q658))</f>
        <v>0.44800000000000001</v>
      </c>
      <c r="W658" s="67">
        <v>0.25</v>
      </c>
      <c r="X658" s="68">
        <v>8</v>
      </c>
      <c r="Y658" s="69">
        <f>(W658*8*V658)/X658</f>
        <v>0.112</v>
      </c>
      <c r="Z658" s="70">
        <v>2</v>
      </c>
      <c r="AA658" s="71">
        <v>5</v>
      </c>
      <c r="AB658" s="68">
        <v>16</v>
      </c>
      <c r="AC658" s="72">
        <f>(Z658+(AA658/AB658))*2.7</f>
        <v>6.2437500000000004</v>
      </c>
      <c r="AD658" s="73">
        <f>Y658*U658/(Y658+AC658)</f>
        <v>1920.2252733716425</v>
      </c>
      <c r="AE658" s="69">
        <f>(Y658+AC658)/(8*(W658/X658)+8*0.84375*(Z658+AA658/AB658))</f>
        <v>0.40075665024630541</v>
      </c>
      <c r="AF658" s="74">
        <f>AD658*AE658</f>
        <v>769.54304827471549</v>
      </c>
      <c r="AG658" t="s">
        <v>61</v>
      </c>
      <c r="AH658" s="71">
        <v>10</v>
      </c>
      <c r="AI658" s="71">
        <v>16</v>
      </c>
      <c r="AJ658" s="2">
        <f>(AF658*(AH658/AI658)/16)*J658</f>
        <v>11.455897607938672</v>
      </c>
      <c r="AK658" t="s">
        <v>41</v>
      </c>
      <c r="AM658" t="s">
        <v>602</v>
      </c>
      <c r="AN658" s="11"/>
      <c r="AP658" s="2"/>
    </row>
    <row r="659" spans="1:44" ht="14.9" customHeight="1">
      <c r="A659" s="1" t="s">
        <v>113</v>
      </c>
      <c r="C659" s="12">
        <f>AJ659</f>
        <v>0.025440044359044775</v>
      </c>
      <c r="D659" t="str">
        <f>AK659</f>
        <v>µg</v>
      </c>
      <c r="E659" t="s">
        <v>114</v>
      </c>
      <c r="F659" t="s">
        <v>115</v>
      </c>
      <c r="G659" t="s">
        <v>339</v>
      </c>
      <c r="H659" s="81">
        <v>1</v>
      </c>
      <c r="I659" s="6">
        <v>1</v>
      </c>
      <c r="J659" s="6">
        <f>H659/I659</f>
        <v>1</v>
      </c>
      <c r="K659" s="6"/>
      <c r="L659" s="75">
        <v>0.19400000000000001</v>
      </c>
      <c r="M659" s="78">
        <f>N659/2.68</f>
        <v>11.216044776119404</v>
      </c>
      <c r="N659" s="67">
        <v>30.059000000000001</v>
      </c>
      <c r="O659" s="62">
        <f>(L659*1000)/(N659+L659)</f>
        <v>6.4125871814365514</v>
      </c>
      <c r="P659" s="63">
        <v>0.48</v>
      </c>
      <c r="Q659" s="61">
        <v>0.50</v>
      </c>
      <c r="R659" s="64">
        <f>Q659*P659</f>
        <v>0.23999999999999999</v>
      </c>
      <c r="S659" s="61">
        <v>2</v>
      </c>
      <c r="T659" s="65">
        <f>S659*2.68</f>
        <v>5.3600000000000003</v>
      </c>
      <c r="U659" s="56">
        <f>1000*(R659)*O659/((R659)+T659)</f>
        <v>274.82516491870933</v>
      </c>
      <c r="V659" s="66">
        <f>(R659+T659)/((S659*6.7)+(Q659))</f>
        <v>0.40287769784172667</v>
      </c>
      <c r="W659" s="67">
        <v>0.25</v>
      </c>
      <c r="X659" s="68">
        <v>8</v>
      </c>
      <c r="Y659" s="69">
        <f>(W659*8*V659)/X659</f>
        <v>0.10071942446043167</v>
      </c>
      <c r="Z659" s="70">
        <v>5</v>
      </c>
      <c r="AA659" s="71">
        <v>0</v>
      </c>
      <c r="AB659" s="68">
        <v>16</v>
      </c>
      <c r="AC659" s="68">
        <f>(Z659+(AA659/AB659))*2.7</f>
        <v>13.5</v>
      </c>
      <c r="AD659" s="73">
        <f>Y659*U659/(Y659+AC659)</f>
        <v>2.0352035487235818</v>
      </c>
      <c r="AE659" s="69">
        <f>(Y659+AC659)/(8*(W659/X659)+8*0.84375*(Z659+AA659/AB659))</f>
        <v>0.40002115954295375</v>
      </c>
      <c r="AF659" s="74">
        <f>(3.2/8)*AD659</f>
        <v>0.8140814194894328</v>
      </c>
      <c r="AG659" s="75" t="s">
        <v>114</v>
      </c>
      <c r="AH659">
        <v>8</v>
      </c>
      <c r="AI659">
        <v>16</v>
      </c>
      <c r="AJ659" s="2">
        <f>(AF659*(AH659/AI659)/16)*J659</f>
        <v>0.025440044359044775</v>
      </c>
      <c r="AK659" t="s">
        <v>41</v>
      </c>
      <c r="AL659" s="104"/>
      <c r="AM659" s="77"/>
      <c r="AN659" s="12"/>
      <c r="AP659" s="2"/>
      <c r="AR659" s="12"/>
    </row>
    <row r="660" spans="1:43" ht="14.9" customHeight="1">
      <c r="A660" s="1" t="s">
        <v>100</v>
      </c>
      <c r="C660" s="94">
        <f>AJ660</f>
        <v>8.6838515535506993</v>
      </c>
      <c r="D660" t="str">
        <f>AK660</f>
        <v>µg</v>
      </c>
      <c r="E660" s="6" t="s">
        <v>101</v>
      </c>
      <c r="F660" t="s">
        <v>102</v>
      </c>
      <c r="G660" t="s">
        <v>103</v>
      </c>
      <c r="H660" s="11">
        <v>137.30000000000001</v>
      </c>
      <c r="I660" s="11">
        <v>233.43</v>
      </c>
      <c r="J660" s="6">
        <f>H660/I660</f>
        <v>0.58818489482928504</v>
      </c>
      <c r="K660" s="59">
        <v>0.52100000000000002</v>
      </c>
      <c r="L660" s="60">
        <v>0.26100000000000001</v>
      </c>
      <c r="M660" s="61">
        <v>3.52</v>
      </c>
      <c r="N660" s="52">
        <f>M660*2.68</f>
        <v>9.4336000000000002</v>
      </c>
      <c r="O660" s="62">
        <f>(L660*1000)/(N660+L660)</f>
        <v>26.922204113630269</v>
      </c>
      <c r="P660" s="80">
        <f>(L660+N660)/((M660*6.7)+(L660/K660))</f>
        <v>0.40251676247806067</v>
      </c>
      <c r="Q660" s="61">
        <v>1</v>
      </c>
      <c r="R660" s="64">
        <f>Q660*P660</f>
        <v>0.40251676247806067</v>
      </c>
      <c r="S660" s="85">
        <v>0</v>
      </c>
      <c r="T660" s="65">
        <f>S660*2.68</f>
        <v>0</v>
      </c>
      <c r="U660" s="56">
        <f>1000*(R660)*O660/((R660)+T660)</f>
        <v>26922.204113630269</v>
      </c>
      <c r="V660" s="66">
        <f>(R660+T660)/((S660*6.7)+(Q660))</f>
        <v>0.40251676247806067</v>
      </c>
      <c r="W660" s="67">
        <v>0.25</v>
      </c>
      <c r="X660" s="68">
        <v>8</v>
      </c>
      <c r="Y660" s="69">
        <f>(W660*8*V660)/X660</f>
        <v>0.10062919061951517</v>
      </c>
      <c r="Z660" s="70">
        <v>0</v>
      </c>
      <c r="AA660" s="71">
        <v>13</v>
      </c>
      <c r="AB660" s="68">
        <v>16</v>
      </c>
      <c r="AC660" s="72">
        <f>(Z660+(AA660/AB660))*2.7</f>
        <v>2.1937500000000001</v>
      </c>
      <c r="AD660" s="73">
        <f>Y660*U660/(Y660+AC660)</f>
        <v>1180.7811109533659</v>
      </c>
      <c r="AE660" s="69">
        <f>(Y660+AC660)/(8*(W660/X660)+8*0.84375*(Z660+AA660/AB660))</f>
        <v>0.40010972261484734</v>
      </c>
      <c r="AF660" s="74">
        <f>AD660*AE660</f>
        <v>472.44200277240253</v>
      </c>
      <c r="AG660" s="75" t="s">
        <v>101</v>
      </c>
      <c r="AH660" s="71">
        <v>8</v>
      </c>
      <c r="AI660" s="71">
        <v>16</v>
      </c>
      <c r="AJ660" s="2">
        <f>(AF660*(AH660/AI660)/16)*J660</f>
        <v>8.6838515535506993</v>
      </c>
      <c r="AK660" t="s">
        <v>41</v>
      </c>
      <c r="AM660" s="77"/>
      <c r="AN660" s="77"/>
      <c r="AO660" s="77"/>
      <c r="AP660" s="77"/>
      <c r="AQ660" s="77"/>
    </row>
    <row r="661" spans="1:43" ht="14.9" customHeight="1">
      <c r="A661" s="1" t="s">
        <v>296</v>
      </c>
      <c r="C661" s="8">
        <f>AJ661</f>
        <v>0.12713952129553102</v>
      </c>
      <c r="D661" t="str">
        <f>AK661</f>
        <v>µg</v>
      </c>
      <c r="E661" t="s">
        <v>296</v>
      </c>
      <c r="F661" t="s">
        <v>297</v>
      </c>
      <c r="G661" t="s">
        <v>640</v>
      </c>
      <c r="H661">
        <v>97</v>
      </c>
      <c r="I661">
        <v>136</v>
      </c>
      <c r="J661" s="6">
        <f>H661/I661</f>
        <v>0.71323529411764708</v>
      </c>
      <c r="K661" s="59">
        <v>0.58399999999999996</v>
      </c>
      <c r="L661" s="60">
        <v>0.109</v>
      </c>
      <c r="M661" s="61">
        <v>6</v>
      </c>
      <c r="N661" s="52">
        <f>M661*2.68</f>
        <v>16.080000000000002</v>
      </c>
      <c r="O661" s="62">
        <f>(L661*1000)/(N661+L661)</f>
        <v>6.7329668293285545</v>
      </c>
      <c r="P661" s="63">
        <v>0.42099999999999999</v>
      </c>
      <c r="Q661" s="61">
        <v>0.50</v>
      </c>
      <c r="R661" s="64">
        <f>Q661*P661</f>
        <v>0.21049999999999999</v>
      </c>
      <c r="S661" s="61">
        <v>2</v>
      </c>
      <c r="T661" s="65">
        <f>S661*2.68</f>
        <v>5.3600000000000003</v>
      </c>
      <c r="U661" s="56">
        <f>1000*(R661)*O661/((R661)+T661)</f>
        <v>254.42770264314888</v>
      </c>
      <c r="V661" s="66">
        <f>(R661+T661)/((S661*6.7)+(Q661))</f>
        <v>0.40075539568345325</v>
      </c>
      <c r="W661" s="67">
        <v>1</v>
      </c>
      <c r="X661" s="68">
        <v>8</v>
      </c>
      <c r="Y661" s="69">
        <f>(W661*8*V661)/X661</f>
        <v>0.40075539568345325</v>
      </c>
      <c r="Z661" s="70">
        <v>2</v>
      </c>
      <c r="AA661" s="71">
        <v>8</v>
      </c>
      <c r="AB661" s="68">
        <v>16</v>
      </c>
      <c r="AC661" s="68">
        <f>(Z661+(AA661/AB661))*2.7</f>
        <v>6.75</v>
      </c>
      <c r="AD661" s="73">
        <f>Y661*U661/(Y661+AC661)</f>
        <v>14.259091383147737</v>
      </c>
      <c r="AE661" s="69">
        <f>(Y661+AC661)/(8*(W661/X661)+8*0.84375*(Z661+AA661/AB661))</f>
        <v>0.40004225989837494</v>
      </c>
      <c r="AF661" s="74">
        <f>AD661*AE661</f>
        <v>5.7042391410118656</v>
      </c>
      <c r="AG661" s="75" t="s">
        <v>296</v>
      </c>
      <c r="AH661" s="71">
        <v>8</v>
      </c>
      <c r="AI661" s="71">
        <v>16</v>
      </c>
      <c r="AJ661" s="2">
        <f>(AF661*(AH661/AI661)/16)*J661</f>
        <v>0.12713952129553102</v>
      </c>
      <c r="AK661" t="s">
        <v>41</v>
      </c>
      <c r="AM661" s="77"/>
      <c r="AN661" s="77"/>
      <c r="AO661" s="77"/>
      <c r="AP661" s="77"/>
      <c r="AQ661" s="77"/>
    </row>
    <row r="662" spans="10:43" ht="14.9" customHeight="1">
      <c r="J662" s="6"/>
      <c r="K662" s="59"/>
      <c r="L662" s="50"/>
      <c r="M662" s="51"/>
      <c r="N662" s="52"/>
      <c r="O662" s="53"/>
      <c r="P662" s="50"/>
      <c r="Q662" s="54"/>
      <c r="R662" s="55"/>
      <c r="S662" s="55"/>
      <c r="T662" s="55"/>
      <c r="U662" s="56"/>
      <c r="V662" s="55"/>
      <c r="W662" s="9"/>
      <c r="Y662" s="9"/>
      <c r="Z662" s="9"/>
      <c r="AA662" s="9"/>
      <c r="AC662" s="9"/>
      <c r="AD662" s="57"/>
      <c r="AE662" s="9"/>
      <c r="AF662" s="58"/>
      <c r="AG662" s="75"/>
      <c r="AH662" s="71"/>
      <c r="AI662" s="71"/>
      <c r="AM662" s="77"/>
      <c r="AN662" s="77"/>
      <c r="AO662" s="77"/>
      <c r="AP662" s="77"/>
      <c r="AQ662" s="77"/>
    </row>
    <row r="663" spans="2:43" ht="173.1" customHeight="1">
      <c r="B663" s="27" t="s">
        <v>1</v>
      </c>
      <c r="C663" s="27" t="s">
        <v>2</v>
      </c>
      <c r="E663" t="s">
        <v>3</v>
      </c>
      <c r="F663" s="28" t="s">
        <v>4</v>
      </c>
      <c r="H663" s="27" t="s">
        <v>5</v>
      </c>
      <c r="I663" s="27" t="s">
        <v>6</v>
      </c>
      <c r="J663" s="29" t="s">
        <v>7</v>
      </c>
      <c r="K663" s="29" t="s">
        <v>8</v>
      </c>
      <c r="L663" s="30" t="s">
        <v>9</v>
      </c>
      <c r="M663" s="31" t="s">
        <v>10</v>
      </c>
      <c r="N663" s="32" t="s">
        <v>11</v>
      </c>
      <c r="O663" s="33" t="s">
        <v>12</v>
      </c>
      <c r="P663" s="34" t="s">
        <v>13</v>
      </c>
      <c r="Q663" s="35" t="s">
        <v>14</v>
      </c>
      <c r="R663" s="36" t="s">
        <v>15</v>
      </c>
      <c r="S663" s="36" t="s">
        <v>16</v>
      </c>
      <c r="T663" s="36" t="s">
        <v>17</v>
      </c>
      <c r="U663" s="37" t="s">
        <v>18</v>
      </c>
      <c r="V663" s="36" t="s">
        <v>19</v>
      </c>
      <c r="W663" s="38" t="s">
        <v>20</v>
      </c>
      <c r="X663" s="39" t="s">
        <v>21</v>
      </c>
      <c r="Y663" s="39" t="s">
        <v>22</v>
      </c>
      <c r="Z663" s="39" t="s">
        <v>23</v>
      </c>
      <c r="AA663" s="39" t="s">
        <v>24</v>
      </c>
      <c r="AB663" s="39" t="s">
        <v>25</v>
      </c>
      <c r="AC663" s="39" t="s">
        <v>26</v>
      </c>
      <c r="AD663" s="40" t="s">
        <v>27</v>
      </c>
      <c r="AE663" s="41" t="s">
        <v>28</v>
      </c>
      <c r="AF663" s="42" t="s">
        <v>29</v>
      </c>
      <c r="AG663" s="25"/>
      <c r="AH663" s="43" t="s">
        <v>30</v>
      </c>
      <c r="AI663" s="43" t="s">
        <v>31</v>
      </c>
      <c r="AJ663" s="91" t="s">
        <v>278</v>
      </c>
      <c r="AL663" s="45" t="s">
        <v>32</v>
      </c>
      <c r="AM663" s="46"/>
      <c r="AN663" s="46"/>
      <c r="AO663" s="46"/>
      <c r="AP663" s="46"/>
      <c r="AQ663" s="46"/>
    </row>
    <row r="664" spans="3:38" ht="12.75">
      <c r="C664"/>
      <c r="E664" s="49" t="s">
        <v>762</v>
      </c>
      <c r="L664" s="50"/>
      <c r="M664" s="51"/>
      <c r="N664" s="52"/>
      <c r="O664" s="53"/>
      <c r="P664" s="50"/>
      <c r="Q664" s="54"/>
      <c r="R664" s="55"/>
      <c r="S664" s="55"/>
      <c r="T664" s="55"/>
      <c r="U664" s="56"/>
      <c r="V664" s="55"/>
      <c r="W664" s="9"/>
      <c r="Y664" s="9"/>
      <c r="Z664" s="9"/>
      <c r="AA664" s="9"/>
      <c r="AC664" s="9"/>
      <c r="AD664" s="57"/>
      <c r="AE664" s="9"/>
      <c r="AF664" s="58"/>
      <c r="AG664" s="49" t="str">
        <f>E664</f>
        <v>JG - Cit + Glu,Asp, 16 pills, 1 taken every tridiem</v>
      </c>
      <c r="AJ664"/>
      <c r="AL664"/>
    </row>
    <row r="665" spans="1:42" ht="14.9" customHeight="1">
      <c r="A665" s="1" t="s">
        <v>359</v>
      </c>
      <c r="C665" s="94">
        <f>AJ665</f>
        <v>1.6871957625617873</v>
      </c>
      <c r="D665" t="str">
        <f>AK665</f>
        <v>µg</v>
      </c>
      <c r="E665" t="s">
        <v>359</v>
      </c>
      <c r="F665" s="1" t="s">
        <v>361</v>
      </c>
      <c r="G665" s="71" t="s">
        <v>362</v>
      </c>
      <c r="H665" s="6">
        <v>191.10</v>
      </c>
      <c r="I665" s="6">
        <v>192.10</v>
      </c>
      <c r="J665" s="3">
        <f>H665/I665</f>
        <v>0.99479437792816239</v>
      </c>
      <c r="K665" s="59">
        <v>0.65400000000000003</v>
      </c>
      <c r="L665" s="60">
        <v>0.65400000000000003</v>
      </c>
      <c r="M665" s="61">
        <v>2</v>
      </c>
      <c r="N665" s="52">
        <f>M665*2.68</f>
        <v>5.3600000000000003</v>
      </c>
      <c r="O665" s="62">
        <f>(L665*1000)/(N665+L665)</f>
        <v>108.74625872963085</v>
      </c>
      <c r="P665" s="63">
        <v>0.375</v>
      </c>
      <c r="Q665" s="61">
        <v>0.50</v>
      </c>
      <c r="R665" s="64">
        <f>Q665*P665</f>
        <v>0.1875</v>
      </c>
      <c r="S665" s="61">
        <v>2.37</v>
      </c>
      <c r="T665" s="65">
        <f>S665*2.68</f>
        <v>6.3516000000000004</v>
      </c>
      <c r="U665" s="56">
        <f>1000*(R665)*O665/((R665)+T665)</f>
        <v>3118.1544114336502</v>
      </c>
      <c r="V665" s="66">
        <f>(R665+T665)/((S665*6.7)+(Q665))</f>
        <v>0.39923682764515539</v>
      </c>
      <c r="W665" s="67">
        <v>0.50</v>
      </c>
      <c r="X665" s="68">
        <v>8</v>
      </c>
      <c r="Y665" s="69">
        <f>(W665*8*V665)/X665</f>
        <v>0.1996184138225777</v>
      </c>
      <c r="Z665" s="70">
        <v>1</v>
      </c>
      <c r="AA665" s="71">
        <v>10</v>
      </c>
      <c r="AB665" s="68">
        <v>16</v>
      </c>
      <c r="AC665" s="72">
        <f>(Z665+(AA665/AB665))*2.7</f>
        <v>4.3875000000000002</v>
      </c>
      <c r="AD665" s="73">
        <f>Y665*U665/(Y665+AC665)</f>
        <v>135.69325696686354</v>
      </c>
      <c r="AE665" s="69">
        <f>(Y665+AC665)/(8*(W665/X665)+8*0.84375*(Z665+AA665/AB665))</f>
        <v>0.39996672818071521</v>
      </c>
      <c r="AF665" s="74">
        <f>AD665*AE665</f>
        <v>54.272788025221452</v>
      </c>
      <c r="AG665" t="s">
        <v>359</v>
      </c>
      <c r="AH665" s="71">
        <v>8</v>
      </c>
      <c r="AI665" s="71">
        <v>16</v>
      </c>
      <c r="AJ665" s="2">
        <f>(AF665*(AH665/AI665)/16)*J665</f>
        <v>1.6871957625617873</v>
      </c>
      <c r="AK665" t="s">
        <v>41</v>
      </c>
      <c r="AN665" s="12"/>
      <c r="AP665" s="12"/>
    </row>
    <row r="666" spans="1:37" ht="12.75">
      <c r="A666" s="1" t="s">
        <v>325</v>
      </c>
      <c r="C666" s="94">
        <f>AJ666</f>
        <v>1.7921861446992016</v>
      </c>
      <c r="D666" t="str">
        <f>AK666</f>
        <v>µg</v>
      </c>
      <c r="E666" t="s">
        <v>325</v>
      </c>
      <c r="F666" t="s">
        <v>326</v>
      </c>
      <c r="G666" t="s">
        <v>763</v>
      </c>
      <c r="H666">
        <v>146</v>
      </c>
      <c r="I666">
        <v>169</v>
      </c>
      <c r="J666" s="6">
        <f>H666/I666</f>
        <v>0.86390532544378695</v>
      </c>
      <c r="K666" s="59">
        <v>0.61799999999999999</v>
      </c>
      <c r="L666" s="60">
        <v>0.60799999999999998</v>
      </c>
      <c r="M666" s="78">
        <f>N666/2.68</f>
        <v>3.9231343283582083</v>
      </c>
      <c r="N666" s="67">
        <v>10.513999999999999</v>
      </c>
      <c r="O666" s="62">
        <f>(L666*1000)/(N666+L666)</f>
        <v>54.666426901636399</v>
      </c>
      <c r="P666" s="63">
        <v>0.42799999999999999</v>
      </c>
      <c r="Q666" s="61">
        <v>0.25</v>
      </c>
      <c r="R666" s="64">
        <f>Q666*P666</f>
        <v>0.107</v>
      </c>
      <c r="S666" s="61">
        <v>4.50</v>
      </c>
      <c r="T666" s="65">
        <f>S666*2.68</f>
        <v>12.060000000000001</v>
      </c>
      <c r="U666" s="56">
        <f>1000*(R666)*O666/((R666)+T666)</f>
        <v>480.75184338580544</v>
      </c>
      <c r="V666" s="66">
        <f>(R666+T666)/((S666*6.7)+(Q666))</f>
        <v>0.40023026315789473</v>
      </c>
      <c r="W666" s="67">
        <v>2</v>
      </c>
      <c r="X666" s="68">
        <v>8</v>
      </c>
      <c r="Y666" s="69">
        <f>(W666*8*V666)/X666</f>
        <v>0.80046052631578946</v>
      </c>
      <c r="Z666" s="70">
        <v>0</v>
      </c>
      <c r="AA666" s="71">
        <v>9</v>
      </c>
      <c r="AB666" s="68">
        <v>16</v>
      </c>
      <c r="AC666" s="72">
        <f>(Z666+(AA666/AB666))*2.7</f>
        <v>1.51875</v>
      </c>
      <c r="AD666" s="73">
        <f>Y666*U666/(Y666+AC666)</f>
        <v>165.92839210470595</v>
      </c>
      <c r="AE666" s="69">
        <f>(Y666+AC666)/(8*(W666/X666)+8*0.84375*(Z666+AA666/AB666))</f>
        <v>0.40007944389275074</v>
      </c>
      <c r="AF666" s="74">
        <f>AD666*AE666</f>
        <v>66.384538839269055</v>
      </c>
      <c r="AG666" t="s">
        <v>325</v>
      </c>
      <c r="AH666" s="71">
        <v>8</v>
      </c>
      <c r="AI666" s="71">
        <v>16</v>
      </c>
      <c r="AJ666" s="2">
        <f>(AF666*(AH666/AI666)/16)*J666</f>
        <v>1.7921861446992016</v>
      </c>
      <c r="AK666" t="s">
        <v>41</v>
      </c>
    </row>
    <row r="667" spans="1:37" ht="12.75">
      <c r="A667" s="1" t="s">
        <v>350</v>
      </c>
      <c r="C667" s="8">
        <f>AJ667</f>
        <v>0.12607850186675509</v>
      </c>
      <c r="D667" t="str">
        <f>AK667</f>
        <v>µg</v>
      </c>
      <c r="E667" t="s">
        <v>350</v>
      </c>
      <c r="F667" t="s">
        <v>351</v>
      </c>
      <c r="G667" t="s">
        <v>352</v>
      </c>
      <c r="H667">
        <v>1</v>
      </c>
      <c r="I667">
        <v>1</v>
      </c>
      <c r="J667" s="6">
        <f>H667/I667</f>
        <v>1</v>
      </c>
      <c r="K667" s="6"/>
      <c r="L667" s="60">
        <v>0.14300000000000002</v>
      </c>
      <c r="M667" s="61">
        <v>4</v>
      </c>
      <c r="N667" s="52">
        <f>M667*2.68</f>
        <v>10.720000000000001</v>
      </c>
      <c r="O667" s="62">
        <f>(L667*1000)/(N667+L667)</f>
        <v>13.163951026419959</v>
      </c>
      <c r="P667" s="63">
        <v>0.41500000000000004</v>
      </c>
      <c r="Q667" s="61">
        <v>0.25</v>
      </c>
      <c r="R667" s="64">
        <f>Q667*P667</f>
        <v>0.10375000000000001</v>
      </c>
      <c r="S667" s="61">
        <v>5.625</v>
      </c>
      <c r="T667" s="65">
        <f>S667*2.68</f>
        <v>15.075000000000001</v>
      </c>
      <c r="U667" s="56">
        <f>1000*(R667)*O667/((R667)+T667)</f>
        <v>89.978418446253528</v>
      </c>
      <c r="V667" s="66">
        <f>(R667+T667)/((S667*6.7)+(Q667))</f>
        <v>0.40009884678747942</v>
      </c>
      <c r="W667" s="67">
        <v>1</v>
      </c>
      <c r="X667" s="68">
        <v>8</v>
      </c>
      <c r="Y667" s="69">
        <f>(W667*8*V667)/X667</f>
        <v>0.40009884678747942</v>
      </c>
      <c r="Z667" s="70">
        <v>2</v>
      </c>
      <c r="AA667" s="71">
        <v>0</v>
      </c>
      <c r="AB667" s="68">
        <v>16</v>
      </c>
      <c r="AC667" s="72">
        <f>(Z667+(AA667/AB667))*2.7</f>
        <v>5.4000000000000004</v>
      </c>
      <c r="AD667" s="73">
        <f>Y667*U667/(Y667+AC667)</f>
        <v>6.2068358500557093</v>
      </c>
      <c r="AE667" s="69">
        <f>(Y667+AC667)/(8*(W667/X667)+8*0.84375*(Z667+AA667/AB667))</f>
        <v>0.4000068170198261</v>
      </c>
      <c r="AF667" s="74">
        <f>AD667*AE667</f>
        <v>2.4827766521453309</v>
      </c>
      <c r="AG667" t="s">
        <v>350</v>
      </c>
      <c r="AH667" s="71">
        <v>13</v>
      </c>
      <c r="AI667" s="71">
        <v>16</v>
      </c>
      <c r="AJ667" s="2">
        <f>(AF667*(AH667/AI667)/16)*J667</f>
        <v>0.12607850186675509</v>
      </c>
      <c r="AK667" t="s">
        <v>41</v>
      </c>
    </row>
    <row r="668" spans="1:35" ht="12.75">
      <c r="A668" s="1" t="s">
        <v>764</v>
      </c>
      <c r="J668" s="6"/>
      <c r="K668" s="6"/>
      <c r="L668" s="50"/>
      <c r="M668" s="51"/>
      <c r="N668" s="52"/>
      <c r="O668" s="53"/>
      <c r="P668" s="50"/>
      <c r="Q668" s="54"/>
      <c r="R668" s="55"/>
      <c r="S668" s="55"/>
      <c r="T668" s="55"/>
      <c r="U668" s="56"/>
      <c r="V668" s="55"/>
      <c r="W668" s="9"/>
      <c r="Y668" s="9"/>
      <c r="Z668" s="9"/>
      <c r="AA668" s="9"/>
      <c r="AC668" s="9"/>
      <c r="AD668" s="57"/>
      <c r="AE668" s="9"/>
      <c r="AF668" s="58"/>
      <c r="AH668" s="71"/>
      <c r="AI668" s="71"/>
    </row>
    <row r="669" spans="10:35" ht="12.75">
      <c r="J669" s="6"/>
      <c r="K669" s="6"/>
      <c r="L669" s="50"/>
      <c r="M669" s="51"/>
      <c r="N669" s="52"/>
      <c r="O669" s="53"/>
      <c r="P669" s="50"/>
      <c r="Q669" s="54"/>
      <c r="R669" s="55"/>
      <c r="S669" s="55"/>
      <c r="T669" s="55"/>
      <c r="U669" s="56"/>
      <c r="V669" s="55"/>
      <c r="W669" s="9"/>
      <c r="Y669" s="9"/>
      <c r="Z669" s="9"/>
      <c r="AA669" s="9"/>
      <c r="AC669" s="9"/>
      <c r="AD669" s="57"/>
      <c r="AE669" s="9"/>
      <c r="AF669" s="58"/>
      <c r="AH669" s="71"/>
      <c r="AI669" s="71"/>
    </row>
    <row r="670" spans="5:36" ht="12.75">
      <c r="E670" s="49" t="s">
        <v>765</v>
      </c>
      <c r="L670" s="50"/>
      <c r="M670" s="51"/>
      <c r="N670" s="52"/>
      <c r="O670" s="53"/>
      <c r="P670" s="50"/>
      <c r="Q670" s="54"/>
      <c r="R670" s="55"/>
      <c r="S670" s="55"/>
      <c r="T670" s="55"/>
      <c r="U670" s="56"/>
      <c r="V670" s="55"/>
      <c r="W670" s="9"/>
      <c r="Y670" s="9"/>
      <c r="Z670" s="9"/>
      <c r="AA670" s="9"/>
      <c r="AC670" s="9"/>
      <c r="AD670" s="57"/>
      <c r="AE670" s="9"/>
      <c r="AF670" s="58"/>
      <c r="AG670" s="49" t="str">
        <f>E670</f>
        <v>VB - Vitablast, for B1, B2, B12, and Folic acid, 16 pills, 1 taken every tridiem or as needed</v>
      </c>
      <c r="AJ670" s="76"/>
    </row>
    <row r="671" spans="1:43" ht="14.9" customHeight="1">
      <c r="A671" s="1" t="s">
        <v>296</v>
      </c>
      <c r="B671" t="s">
        <v>766</v>
      </c>
      <c r="C671" s="10">
        <f>AJ671</f>
        <v>985.43823232523164</v>
      </c>
      <c r="D671" t="str">
        <f>AK671</f>
        <v>µg</v>
      </c>
      <c r="E671" t="s">
        <v>296</v>
      </c>
      <c r="F671" t="s">
        <v>297</v>
      </c>
      <c r="G671" t="s">
        <v>767</v>
      </c>
      <c r="H671">
        <v>97</v>
      </c>
      <c r="I671">
        <v>136</v>
      </c>
      <c r="J671" s="6">
        <f>H671/I671</f>
        <v>0.71323529411764708</v>
      </c>
      <c r="K671" s="59">
        <v>0.58399999999999996</v>
      </c>
      <c r="L671" s="60">
        <v>0.58399999999999996</v>
      </c>
      <c r="M671" s="61">
        <v>2</v>
      </c>
      <c r="N671" s="52">
        <f>M671*2.68</f>
        <v>5.3600000000000003</v>
      </c>
      <c r="O671" s="62">
        <f>(L671*1000)/(N671+L671)</f>
        <v>98.250336473755041</v>
      </c>
      <c r="P671" s="80">
        <v>0.45</v>
      </c>
      <c r="Q671" s="61">
        <v>1</v>
      </c>
      <c r="R671" s="64">
        <f>Q671*P671</f>
        <v>0.45000000000000001</v>
      </c>
      <c r="S671" s="61">
        <v>0</v>
      </c>
      <c r="T671" s="65">
        <f>S671*2.68</f>
        <v>0</v>
      </c>
      <c r="U671" s="56">
        <f>1000*(R671)*O671/((R671)+T671)</f>
        <v>98250.336473755044</v>
      </c>
      <c r="V671" s="66">
        <f>(R671+T671)/((S671*6.7)+(Q671))</f>
        <v>0.45000000000000001</v>
      </c>
      <c r="W671" s="67">
        <v>1</v>
      </c>
      <c r="X671" s="68">
        <v>8</v>
      </c>
      <c r="Y671" s="69">
        <f>(W671*8*V671)/X671</f>
        <v>0.45000000000000001</v>
      </c>
      <c r="Z671" s="70">
        <v>0</v>
      </c>
      <c r="AA671" s="71">
        <v>0</v>
      </c>
      <c r="AB671" s="68">
        <v>16</v>
      </c>
      <c r="AC671" s="68">
        <f>(Z671+(AA671/AB671))*2.7</f>
        <v>0</v>
      </c>
      <c r="AD671" s="73">
        <f>Y671*U671/(Y671+AC671)</f>
        <v>98250.336473755044</v>
      </c>
      <c r="AE671" s="69">
        <f>(Y671+AC671)/(8*(W671/X671)+8*0.84375*(Z671+AA671/AB671))</f>
        <v>0.45000000000000001</v>
      </c>
      <c r="AF671" s="74">
        <f>AD671*AE671</f>
        <v>44212.651413189771</v>
      </c>
      <c r="AG671" s="75" t="s">
        <v>296</v>
      </c>
      <c r="AH671" s="71">
        <v>8</v>
      </c>
      <c r="AI671" s="71">
        <v>16</v>
      </c>
      <c r="AJ671" s="2">
        <f>(AF671*(AH671/AI671)/16)*J671</f>
        <v>985.43823232523164</v>
      </c>
      <c r="AK671" t="s">
        <v>41</v>
      </c>
      <c r="AM671" s="77"/>
      <c r="AN671" s="77"/>
      <c r="AO671" s="77"/>
      <c r="AP671" s="77"/>
      <c r="AQ671" s="77"/>
    </row>
    <row r="672" spans="1:37" ht="12.75">
      <c r="A672" s="1" t="s">
        <v>517</v>
      </c>
      <c r="C672" s="8">
        <f>AJ672</f>
        <v>0.12726745613470533</v>
      </c>
      <c r="D672" t="str">
        <f>AK672</f>
        <v>mg</v>
      </c>
      <c r="E672" t="s">
        <v>768</v>
      </c>
      <c r="F672" t="s">
        <v>518</v>
      </c>
      <c r="G672" t="s">
        <v>519</v>
      </c>
      <c r="H672" s="6">
        <v>345</v>
      </c>
      <c r="I672" s="6">
        <v>347</v>
      </c>
      <c r="J672" s="6">
        <f>H672/I672</f>
        <v>0.99423631123919309</v>
      </c>
      <c r="K672" s="6"/>
      <c r="L672" s="75">
        <v>0.245</v>
      </c>
      <c r="M672" s="61">
        <v>1</v>
      </c>
      <c r="N672" s="52">
        <f>M672*2.68</f>
        <v>2.6800000000000002</v>
      </c>
      <c r="O672" s="62">
        <f>(L672*1000)/(N672+L672)</f>
        <v>83.760683760683747</v>
      </c>
      <c r="P672" s="63">
        <v>0.379</v>
      </c>
      <c r="Q672" s="61">
        <v>1</v>
      </c>
      <c r="R672" s="64">
        <f>Q672*P672</f>
        <v>0.379</v>
      </c>
      <c r="S672" s="61">
        <v>0</v>
      </c>
      <c r="T672" s="65">
        <f>S672*2.68</f>
        <v>0</v>
      </c>
      <c r="U672" s="56">
        <f>1000*(R672)*O672/((R672)+T672)</f>
        <v>83760.683760683751</v>
      </c>
      <c r="V672" s="66">
        <f>(R672+T672)/((S672*6.7)+(Q672))</f>
        <v>0.379</v>
      </c>
      <c r="W672" s="67">
        <v>1</v>
      </c>
      <c r="X672" s="68">
        <v>8</v>
      </c>
      <c r="Y672" s="69">
        <f>(W672*8*V672)/X672</f>
        <v>0.379</v>
      </c>
      <c r="Z672" s="70">
        <v>1</v>
      </c>
      <c r="AA672" s="71">
        <v>0</v>
      </c>
      <c r="AB672" s="68">
        <v>16</v>
      </c>
      <c r="AC672" s="79">
        <f>(Z672+(AA672/AB672))*2.7</f>
        <v>2.7000000000000002</v>
      </c>
      <c r="AD672" s="73">
        <f>Y672*U672/(Y672+AC672)</f>
        <v>10310.262794835706</v>
      </c>
      <c r="AE672" s="69">
        <f>(Y672+AC672)/(8*(W672/X672)+8*0.84375*(Z672+AA672/AB672))</f>
        <v>0.39729032258064512</v>
      </c>
      <c r="AF672" s="74">
        <f>AD672*AE672</f>
        <v>4096.1676316515013</v>
      </c>
      <c r="AG672" t="s">
        <v>768</v>
      </c>
      <c r="AH672" s="71">
        <v>8</v>
      </c>
      <c r="AI672" s="71">
        <v>16</v>
      </c>
      <c r="AJ672" s="2">
        <f>(AF672*(AH672/AI672)/16)*J672/1000</f>
        <v>0.12726745613470533</v>
      </c>
      <c r="AK672" t="s">
        <v>267</v>
      </c>
    </row>
    <row r="673" spans="1:37" ht="12.75">
      <c r="A673" s="1" t="s">
        <v>517</v>
      </c>
      <c r="C673" s="8">
        <f>AJ673</f>
        <v>0.25453491226941066</v>
      </c>
      <c r="D673" t="str">
        <f>AK673</f>
        <v>mg</v>
      </c>
      <c r="E673" t="s">
        <v>769</v>
      </c>
      <c r="F673" t="s">
        <v>518</v>
      </c>
      <c r="G673" t="s">
        <v>519</v>
      </c>
      <c r="H673" s="6">
        <v>345</v>
      </c>
      <c r="I673" s="6">
        <v>347</v>
      </c>
      <c r="J673" s="6">
        <f>H673/I673</f>
        <v>0.99423631123919309</v>
      </c>
      <c r="K673" s="6"/>
      <c r="L673" s="75">
        <v>0.245</v>
      </c>
      <c r="M673" s="61">
        <v>1</v>
      </c>
      <c r="N673" s="52">
        <f>M673*2.68</f>
        <v>2.6800000000000002</v>
      </c>
      <c r="O673" s="62">
        <f>(L673*1000)/(N673+L673)</f>
        <v>83.760683760683747</v>
      </c>
      <c r="P673" s="63">
        <v>0.379</v>
      </c>
      <c r="Q673" s="61">
        <v>1</v>
      </c>
      <c r="R673" s="64">
        <f>Q673*P673</f>
        <v>0.379</v>
      </c>
      <c r="S673" s="61">
        <v>0</v>
      </c>
      <c r="T673" s="65">
        <f>S673*2.68</f>
        <v>0</v>
      </c>
      <c r="U673" s="56">
        <f>1000*(R673)*O673/((R673)+T673)</f>
        <v>83760.683760683751</v>
      </c>
      <c r="V673" s="66">
        <f>(R673+T673)/((S673*6.7)+(Q673))</f>
        <v>0.379</v>
      </c>
      <c r="W673" s="67">
        <v>1</v>
      </c>
      <c r="X673" s="68">
        <v>8</v>
      </c>
      <c r="Y673" s="69">
        <f>(W673*8*V673)/X673</f>
        <v>0.379</v>
      </c>
      <c r="Z673" s="70">
        <v>1</v>
      </c>
      <c r="AA673" s="71">
        <v>0</v>
      </c>
      <c r="AB673" s="68">
        <v>16</v>
      </c>
      <c r="AC673" s="79">
        <f>(Z673+(AA673/AB673))*2.7</f>
        <v>2.7000000000000002</v>
      </c>
      <c r="AD673" s="73">
        <f>Y673*U673/(Y673+AC673)</f>
        <v>10310.262794835706</v>
      </c>
      <c r="AE673" s="69">
        <f>(Y673+AC673)/(8*(W673/X673)+8*0.84375*(Z673+AA673/AB673))</f>
        <v>0.39729032258064512</v>
      </c>
      <c r="AF673" s="74">
        <f>AD673*AE673</f>
        <v>4096.1676316515013</v>
      </c>
      <c r="AG673" t="s">
        <v>770</v>
      </c>
      <c r="AH673" s="71">
        <v>16</v>
      </c>
      <c r="AI673" s="71">
        <v>16</v>
      </c>
      <c r="AJ673" s="2">
        <f>(AF673*(AH673/AI673)/16)*J673/1000</f>
        <v>0.25453491226941066</v>
      </c>
      <c r="AK673" t="s">
        <v>267</v>
      </c>
    </row>
    <row r="674" spans="1:37" ht="12.75">
      <c r="A674" s="1" t="s">
        <v>325</v>
      </c>
      <c r="B674" t="s">
        <v>771</v>
      </c>
      <c r="C674" s="10">
        <f>AJ674</f>
        <v>288.75703163393536</v>
      </c>
      <c r="D674" t="str">
        <f>AK674</f>
        <v>µg</v>
      </c>
      <c r="E674" t="s">
        <v>325</v>
      </c>
      <c r="F674" t="s">
        <v>326</v>
      </c>
      <c r="G674" t="s">
        <v>327</v>
      </c>
      <c r="H674">
        <v>146</v>
      </c>
      <c r="I674">
        <v>169</v>
      </c>
      <c r="J674" s="6">
        <f>H674/I674</f>
        <v>0.86390532544378695</v>
      </c>
      <c r="K674" s="59">
        <v>0.61799999999999999</v>
      </c>
      <c r="L674" s="60">
        <v>0.60799999999999998</v>
      </c>
      <c r="M674" s="78">
        <f>N674/2.68</f>
        <v>3.9231343283582083</v>
      </c>
      <c r="N674" s="67">
        <v>10.513999999999999</v>
      </c>
      <c r="O674" s="62">
        <f>(L674*1000)/(N674+L674)</f>
        <v>54.666426901636399</v>
      </c>
      <c r="P674" s="63">
        <v>0.42799999999999999</v>
      </c>
      <c r="Q674" s="61">
        <v>1</v>
      </c>
      <c r="R674" s="64">
        <f>Q674*P674</f>
        <v>0.42799999999999999</v>
      </c>
      <c r="S674" s="61">
        <v>0</v>
      </c>
      <c r="T674" s="65">
        <f>S674*2.68</f>
        <v>0</v>
      </c>
      <c r="U674" s="56">
        <f>1000*(R674)*O674/((R674)+T674)</f>
        <v>54666.426901636398</v>
      </c>
      <c r="V674" s="66">
        <f>(R674+T674)/((S674*6.7)+(Q674))</f>
        <v>0.42799999999999999</v>
      </c>
      <c r="W674" s="67">
        <v>2</v>
      </c>
      <c r="X674" s="68">
        <v>8</v>
      </c>
      <c r="Y674" s="69">
        <f>(W674*8*V674)/X674</f>
        <v>0.85599999999999998</v>
      </c>
      <c r="Z674" s="70">
        <v>1</v>
      </c>
      <c r="AA674" s="71">
        <v>0</v>
      </c>
      <c r="AB674" s="68">
        <v>16</v>
      </c>
      <c r="AC674" s="72">
        <f>(Z674+(AA674/AB674))*2.7</f>
        <v>2.7000000000000002</v>
      </c>
      <c r="AD674" s="73">
        <f>Y674*U674/(Y674+AC674)</f>
        <v>13159.297364398413</v>
      </c>
      <c r="AE674" s="69">
        <f>(Y674+AC674)/(8*(W674/X674)+8*0.84375*(Z674+AA674/AB674))</f>
        <v>0.40639999999999998</v>
      </c>
      <c r="AF674" s="74">
        <f>AD674*AE674</f>
        <v>5347.9384488915148</v>
      </c>
      <c r="AG674" t="s">
        <v>325</v>
      </c>
      <c r="AH674" s="71">
        <v>16</v>
      </c>
      <c r="AI674" s="71">
        <v>16</v>
      </c>
      <c r="AJ674" s="2">
        <f>(AF674*(AH674/AI674)/16)*J674</f>
        <v>288.75703163393536</v>
      </c>
      <c r="AK674" t="s">
        <v>41</v>
      </c>
    </row>
    <row r="675" spans="3:37" ht="12.75">
      <c r="C675" s="94">
        <f>AJ675</f>
        <v>4.7867036011080319</v>
      </c>
      <c r="D675" t="s">
        <v>267</v>
      </c>
      <c r="E675" t="s">
        <v>381</v>
      </c>
      <c r="F675" s="107"/>
      <c r="H675">
        <v>1</v>
      </c>
      <c r="I675">
        <v>1</v>
      </c>
      <c r="J675" s="6">
        <f>H675/I675</f>
        <v>1</v>
      </c>
      <c r="K675" s="6"/>
      <c r="L675" s="60">
        <v>1</v>
      </c>
      <c r="M675" s="61">
        <v>0</v>
      </c>
      <c r="N675" s="52">
        <f>M675*2.68</f>
        <v>0</v>
      </c>
      <c r="O675" s="62">
        <f>(L675*1000)/(N675+L675)</f>
        <v>1000</v>
      </c>
      <c r="P675" s="63">
        <v>0.432</v>
      </c>
      <c r="Q675" s="61">
        <v>1</v>
      </c>
      <c r="R675" s="64">
        <f>Q675*P675</f>
        <v>0.432</v>
      </c>
      <c r="S675" s="61">
        <v>0</v>
      </c>
      <c r="T675" s="65">
        <f>S675*2.68</f>
        <v>0</v>
      </c>
      <c r="U675" s="56">
        <f>1000*(R675)*O675/((R675)+T675)</f>
        <v>1000000</v>
      </c>
      <c r="V675" s="66">
        <f>(R675+T675)/((S675*6.7)+(Q675))</f>
        <v>0.432</v>
      </c>
      <c r="W675" s="67">
        <v>2</v>
      </c>
      <c r="X675" s="68">
        <v>8</v>
      </c>
      <c r="Y675" s="69">
        <f>(W675/X675)*8*R675</f>
        <v>0.86399999999999999</v>
      </c>
      <c r="Z675" s="70">
        <v>1</v>
      </c>
      <c r="AA675" s="71">
        <v>6</v>
      </c>
      <c r="AB675" s="68">
        <v>16</v>
      </c>
      <c r="AC675" s="72">
        <f>(Z675+(AA675/AB675))*2.7</f>
        <v>3.7125000000000004</v>
      </c>
      <c r="AD675" s="73">
        <f>Y675*U675/(Y675+AC675)</f>
        <v>188790.56047197638</v>
      </c>
      <c r="AE675" s="69">
        <f>(Y675+AC675)/(8*(W675/X675)+8*0.84375*(Z675+AA675/AB675))</f>
        <v>0.40567313019390577</v>
      </c>
      <c r="AF675" s="74">
        <f>AD675*AE675</f>
        <v>76587.257617728508</v>
      </c>
      <c r="AG675" t="s">
        <v>306</v>
      </c>
      <c r="AH675" s="71">
        <v>16</v>
      </c>
      <c r="AI675" s="71">
        <v>16</v>
      </c>
      <c r="AJ675" s="2">
        <f>(AF675*(AH675/AI675)/16)*J675/1000</f>
        <v>4.7867036011080319</v>
      </c>
      <c r="AK675" t="s">
        <v>267</v>
      </c>
    </row>
    <row r="676" spans="12:33" ht="12.75">
      <c r="L676" s="50"/>
      <c r="M676" s="51"/>
      <c r="N676" s="52"/>
      <c r="O676" s="53"/>
      <c r="P676" s="50"/>
      <c r="Q676" s="54"/>
      <c r="R676" s="55"/>
      <c r="S676" s="55"/>
      <c r="T676" s="55"/>
      <c r="U676" s="56"/>
      <c r="V676" s="55"/>
      <c r="W676" s="9"/>
      <c r="Y676" s="9"/>
      <c r="Z676" s="9"/>
      <c r="AA676" s="9"/>
      <c r="AC676" s="9"/>
      <c r="AD676" s="57"/>
      <c r="AE676" s="9"/>
      <c r="AF676" s="58"/>
      <c r="AG676" s="1"/>
    </row>
    <row r="677" spans="5:33" ht="12.75">
      <c r="E677" s="49" t="s">
        <v>772</v>
      </c>
      <c r="L677" s="50"/>
      <c r="M677" s="51"/>
      <c r="N677" s="52"/>
      <c r="O677" s="53"/>
      <c r="P677" s="50"/>
      <c r="Q677" s="54"/>
      <c r="R677" s="55"/>
      <c r="S677" s="55"/>
      <c r="T677" s="55"/>
      <c r="U677" s="56"/>
      <c r="V677" s="55"/>
      <c r="W677" s="9"/>
      <c r="Y677" s="9"/>
      <c r="Z677" s="9"/>
      <c r="AA677" s="9"/>
      <c r="AC677" s="9"/>
      <c r="AD677" s="57"/>
      <c r="AE677" s="9"/>
      <c r="AF677" s="58"/>
      <c r="AG677" s="49" t="str">
        <f>E677</f>
        <v>Oil Formulas</v>
      </c>
    </row>
    <row r="678" spans="5:33" ht="12.75">
      <c r="E678" t="s">
        <v>773</v>
      </c>
      <c r="L678" s="50"/>
      <c r="M678" s="51"/>
      <c r="N678" s="52"/>
      <c r="O678" s="53"/>
      <c r="P678" s="50"/>
      <c r="Q678" s="54"/>
      <c r="R678" s="55"/>
      <c r="S678" s="55"/>
      <c r="T678" s="55"/>
      <c r="U678" s="56"/>
      <c r="V678" s="55"/>
      <c r="W678" s="9"/>
      <c r="Y678" s="9"/>
      <c r="Z678" s="9"/>
      <c r="AA678" s="9"/>
      <c r="AC678" s="9"/>
      <c r="AD678" s="57"/>
      <c r="AE678" s="9"/>
      <c r="AF678" s="58"/>
      <c r="AG678" s="1"/>
    </row>
    <row r="679" spans="5:33" ht="12.75">
      <c r="E679" t="s">
        <v>774</v>
      </c>
      <c r="L679" s="50"/>
      <c r="M679" s="51"/>
      <c r="N679" s="52"/>
      <c r="O679" s="53"/>
      <c r="P679" s="50"/>
      <c r="Q679" s="54"/>
      <c r="R679" s="55"/>
      <c r="S679" s="55"/>
      <c r="T679" s="55"/>
      <c r="U679" s="56"/>
      <c r="V679" s="55"/>
      <c r="W679" s="9"/>
      <c r="Y679" s="9"/>
      <c r="Z679" s="9"/>
      <c r="AA679" s="9"/>
      <c r="AC679" s="9"/>
      <c r="AD679" s="57"/>
      <c r="AE679" s="9"/>
      <c r="AF679" s="58"/>
      <c r="AG679" s="1"/>
    </row>
    <row r="680" spans="5:43" ht="12.75">
      <c r="E680" t="s">
        <v>775</v>
      </c>
      <c r="H680" s="27"/>
      <c r="I680" s="27"/>
      <c r="J680" s="27"/>
      <c r="K680" s="27"/>
      <c r="L680" s="50"/>
      <c r="M680" s="51"/>
      <c r="N680" s="52"/>
      <c r="O680" s="53"/>
      <c r="P680" s="50"/>
      <c r="Q680" s="54"/>
      <c r="R680" s="55"/>
      <c r="S680" s="55"/>
      <c r="T680" s="55"/>
      <c r="U680" s="56"/>
      <c r="V680" s="55"/>
      <c r="W680" s="9"/>
      <c r="Y680" s="9"/>
      <c r="Z680" s="9"/>
      <c r="AA680" s="9"/>
      <c r="AC680" s="9"/>
      <c r="AD680" s="57"/>
      <c r="AE680" s="9"/>
      <c r="AF680" s="58"/>
      <c r="AG680" s="25"/>
      <c r="AH680" s="43"/>
      <c r="AI680" s="43"/>
      <c r="AJ680" s="44"/>
      <c r="AL680" s="45"/>
      <c r="AM680" s="46"/>
      <c r="AN680" s="46"/>
      <c r="AO680" s="46"/>
      <c r="AP680" s="46"/>
      <c r="AQ680" s="46"/>
    </row>
    <row r="681" spans="12:33" ht="12.75">
      <c r="L681" s="50"/>
      <c r="M681" s="51"/>
      <c r="N681" s="52"/>
      <c r="O681" s="53"/>
      <c r="P681" s="50"/>
      <c r="Q681" s="54"/>
      <c r="R681" s="55"/>
      <c r="S681" s="55"/>
      <c r="T681" s="55"/>
      <c r="U681" s="56"/>
      <c r="V681" s="55"/>
      <c r="W681" s="9"/>
      <c r="Y681" s="9"/>
      <c r="Z681" s="9"/>
      <c r="AA681" s="9"/>
      <c r="AC681" s="9"/>
      <c r="AD681" s="57"/>
      <c r="AE681" s="9"/>
      <c r="AF681" s="58"/>
      <c r="AG681" s="1"/>
    </row>
    <row r="682" spans="5:33" ht="12.75">
      <c r="E682" t="s">
        <v>776</v>
      </c>
      <c r="L682" s="50"/>
      <c r="M682" s="51"/>
      <c r="N682" s="52"/>
      <c r="O682" s="53"/>
      <c r="P682" s="50"/>
      <c r="Q682" s="54"/>
      <c r="R682" s="55"/>
      <c r="S682" s="55"/>
      <c r="T682" s="55"/>
      <c r="U682" s="56"/>
      <c r="V682" s="55"/>
      <c r="W682" s="9"/>
      <c r="Y682" s="9"/>
      <c r="Z682" s="9"/>
      <c r="AA682" s="9"/>
      <c r="AC682" s="9"/>
      <c r="AD682" s="57"/>
      <c r="AE682" s="9"/>
      <c r="AF682" s="58"/>
      <c r="AG682" s="1"/>
    </row>
    <row r="683" spans="5:33" ht="12.75">
      <c r="E683" t="s">
        <v>777</v>
      </c>
      <c r="L683" s="50"/>
      <c r="M683" s="51"/>
      <c r="N683" s="52"/>
      <c r="O683" s="53"/>
      <c r="P683" s="50"/>
      <c r="Q683" s="54"/>
      <c r="R683" s="55"/>
      <c r="S683" s="55"/>
      <c r="T683" s="55"/>
      <c r="U683" s="56"/>
      <c r="V683" s="55"/>
      <c r="W683" s="9"/>
      <c r="Y683" s="9"/>
      <c r="Z683" s="9"/>
      <c r="AA683" s="9"/>
      <c r="AC683" s="9"/>
      <c r="AD683" s="57"/>
      <c r="AE683" s="9"/>
      <c r="AF683" s="58"/>
      <c r="AG683" s="1"/>
    </row>
    <row r="684" spans="5:33" ht="12.75">
      <c r="E684" t="s">
        <v>778</v>
      </c>
      <c r="L684" s="50"/>
      <c r="M684" s="51"/>
      <c r="N684" s="52"/>
      <c r="O684" s="53"/>
      <c r="P684" s="50"/>
      <c r="Q684" s="54"/>
      <c r="R684" s="55"/>
      <c r="S684" s="55"/>
      <c r="T684" s="55"/>
      <c r="U684" s="56"/>
      <c r="V684" s="55"/>
      <c r="W684" s="9"/>
      <c r="Y684" s="9"/>
      <c r="Z684" s="9"/>
      <c r="AA684" s="9"/>
      <c r="AC684" s="9"/>
      <c r="AD684" s="57"/>
      <c r="AE684" s="9"/>
      <c r="AF684" s="58"/>
      <c r="AG684" s="1"/>
    </row>
    <row r="685" spans="12:33" ht="12.75">
      <c r="L685" s="50"/>
      <c r="M685" s="51"/>
      <c r="N685" s="52"/>
      <c r="O685" s="53"/>
      <c r="P685" s="50"/>
      <c r="Q685" s="54"/>
      <c r="R685" s="55"/>
      <c r="S685" s="55"/>
      <c r="T685" s="55"/>
      <c r="U685" s="56"/>
      <c r="V685" s="55"/>
      <c r="W685" s="9"/>
      <c r="Y685" s="9"/>
      <c r="Z685" s="9"/>
      <c r="AA685" s="9"/>
      <c r="AC685" s="9"/>
      <c r="AD685" s="57"/>
      <c r="AE685" s="9"/>
      <c r="AF685" s="58"/>
      <c r="AG685" s="1"/>
    </row>
    <row r="686" spans="5:33" ht="13.4" customHeight="1">
      <c r="E686" t="s">
        <v>779</v>
      </c>
      <c r="L686" s="50"/>
      <c r="M686" s="51"/>
      <c r="N686" s="52"/>
      <c r="O686" s="53"/>
      <c r="P686" s="50"/>
      <c r="Q686" s="54"/>
      <c r="R686" s="55"/>
      <c r="S686" s="55"/>
      <c r="T686" s="55"/>
      <c r="U686" s="56"/>
      <c r="V686" s="55"/>
      <c r="W686" s="9"/>
      <c r="Y686" s="9"/>
      <c r="Z686" s="9"/>
      <c r="AA686" s="9"/>
      <c r="AC686" s="9"/>
      <c r="AD686" s="57"/>
      <c r="AE686" s="9"/>
      <c r="AF686" s="58"/>
      <c r="AG686" s="1"/>
    </row>
    <row r="687" spans="5:33" ht="12.65" customHeight="1">
      <c r="E687" t="s">
        <v>780</v>
      </c>
      <c r="L687" s="50"/>
      <c r="M687" s="51"/>
      <c r="N687" s="52"/>
      <c r="O687" s="53"/>
      <c r="P687" s="50"/>
      <c r="Q687" s="54"/>
      <c r="R687" s="55"/>
      <c r="S687" s="55"/>
      <c r="T687" s="55"/>
      <c r="U687" s="56"/>
      <c r="V687" s="55"/>
      <c r="W687" s="9"/>
      <c r="Y687" s="9"/>
      <c r="Z687" s="9"/>
      <c r="AA687" s="9"/>
      <c r="AC687" s="9"/>
      <c r="AD687" s="57"/>
      <c r="AE687" s="9"/>
      <c r="AF687" s="58"/>
      <c r="AG687" s="1"/>
    </row>
    <row r="688" spans="5:33" ht="12.65" customHeight="1">
      <c r="E688" t="s">
        <v>781</v>
      </c>
      <c r="L688" s="50"/>
      <c r="M688" s="51"/>
      <c r="N688" s="52"/>
      <c r="O688" s="53"/>
      <c r="P688" s="50"/>
      <c r="Q688" s="54"/>
      <c r="R688" s="55"/>
      <c r="S688" s="55"/>
      <c r="T688" s="55"/>
      <c r="U688" s="56"/>
      <c r="V688" s="55"/>
      <c r="W688" s="9"/>
      <c r="Y688" s="9"/>
      <c r="Z688" s="9"/>
      <c r="AA688" s="9"/>
      <c r="AC688" s="9"/>
      <c r="AD688" s="57"/>
      <c r="AE688" s="9"/>
      <c r="AF688" s="58"/>
      <c r="AG688" s="1"/>
    </row>
    <row r="689" spans="12:33" ht="12.75">
      <c r="L689" s="50"/>
      <c r="M689" s="51"/>
      <c r="N689" s="52"/>
      <c r="O689" s="53"/>
      <c r="P689" s="50"/>
      <c r="Q689" s="54"/>
      <c r="R689" s="55"/>
      <c r="S689" s="55"/>
      <c r="T689" s="55"/>
      <c r="U689" s="56"/>
      <c r="V689" s="55"/>
      <c r="W689" s="9"/>
      <c r="Y689" s="9"/>
      <c r="Z689" s="9"/>
      <c r="AA689" s="9"/>
      <c r="AC689" s="9"/>
      <c r="AD689" s="57"/>
      <c r="AE689" s="9"/>
      <c r="AF689" s="58"/>
      <c r="AG689" s="1"/>
    </row>
    <row r="690" spans="5:33" ht="12.75">
      <c r="E690" t="s">
        <v>782</v>
      </c>
      <c r="L690" s="50"/>
      <c r="M690" s="51"/>
      <c r="N690" s="52"/>
      <c r="O690" s="53"/>
      <c r="P690" s="50"/>
      <c r="Q690" s="54"/>
      <c r="R690" s="55"/>
      <c r="S690" s="55"/>
      <c r="T690" s="55"/>
      <c r="U690" s="56"/>
      <c r="V690" s="55"/>
      <c r="W690" s="9"/>
      <c r="Y690" s="9"/>
      <c r="Z690" s="9"/>
      <c r="AA690" s="9"/>
      <c r="AC690" s="9"/>
      <c r="AD690" s="57"/>
      <c r="AE690" s="9"/>
      <c r="AF690" s="58"/>
      <c r="AG690" s="1"/>
    </row>
    <row r="691" spans="5:33" ht="12.75">
      <c r="E691" t="s">
        <v>783</v>
      </c>
      <c r="L691" s="50"/>
      <c r="M691" s="51"/>
      <c r="N691" s="52"/>
      <c r="O691" s="53"/>
      <c r="P691" s="50"/>
      <c r="Q691" s="54"/>
      <c r="R691" s="55"/>
      <c r="S691" s="55"/>
      <c r="T691" s="55"/>
      <c r="U691" s="56"/>
      <c r="V691" s="55"/>
      <c r="W691" s="9"/>
      <c r="Y691" s="9"/>
      <c r="Z691" s="9"/>
      <c r="AA691" s="9"/>
      <c r="AC691" s="9"/>
      <c r="AD691" s="57"/>
      <c r="AE691" s="9"/>
      <c r="AF691" s="58"/>
      <c r="AG691" s="1"/>
    </row>
    <row r="692" spans="5:33" ht="12.75">
      <c r="E692" t="s">
        <v>784</v>
      </c>
      <c r="L692" s="50"/>
      <c r="M692" s="51"/>
      <c r="N692" s="52"/>
      <c r="O692" s="53"/>
      <c r="P692" s="50"/>
      <c r="Q692" s="54"/>
      <c r="R692" s="55"/>
      <c r="S692" s="55"/>
      <c r="T692" s="55"/>
      <c r="U692" s="56"/>
      <c r="V692" s="55"/>
      <c r="W692" s="9"/>
      <c r="Y692" s="9"/>
      <c r="Z692" s="9"/>
      <c r="AA692" s="9"/>
      <c r="AC692" s="9"/>
      <c r="AD692" s="57"/>
      <c r="AE692" s="9"/>
      <c r="AF692" s="58"/>
      <c r="AG692" s="1"/>
    </row>
    <row r="693" spans="5:33" ht="12.75">
      <c r="E693" t="s">
        <v>785</v>
      </c>
      <c r="L693" s="50"/>
      <c r="M693" s="51"/>
      <c r="N693" s="52"/>
      <c r="O693" s="53"/>
      <c r="P693" s="50"/>
      <c r="Q693" s="54"/>
      <c r="R693" s="55"/>
      <c r="S693" s="55"/>
      <c r="T693" s="55"/>
      <c r="U693" s="56"/>
      <c r="V693" s="55"/>
      <c r="W693" s="9"/>
      <c r="Y693" s="9"/>
      <c r="Z693" s="9"/>
      <c r="AA693" s="9"/>
      <c r="AC693" s="9"/>
      <c r="AD693" s="57"/>
      <c r="AE693" s="9"/>
      <c r="AF693" s="58"/>
      <c r="AG693" s="1"/>
    </row>
    <row r="694" spans="5:33" ht="12.75">
      <c r="E694" t="s">
        <v>786</v>
      </c>
      <c r="L694" s="50"/>
      <c r="M694" s="51"/>
      <c r="N694" s="52"/>
      <c r="O694" s="53"/>
      <c r="P694" s="50"/>
      <c r="Q694" s="54"/>
      <c r="R694" s="55"/>
      <c r="S694" s="55"/>
      <c r="T694" s="55"/>
      <c r="U694" s="56"/>
      <c r="V694" s="55"/>
      <c r="W694" s="9"/>
      <c r="Y694" s="9"/>
      <c r="Z694" s="9"/>
      <c r="AA694" s="9"/>
      <c r="AC694" s="9"/>
      <c r="AD694" s="57"/>
      <c r="AE694" s="9"/>
      <c r="AF694" s="58"/>
      <c r="AG694" s="1"/>
    </row>
    <row r="695" spans="5:33" ht="12.75">
      <c r="E695" t="s">
        <v>787</v>
      </c>
      <c r="L695" s="50"/>
      <c r="M695" s="51"/>
      <c r="N695" s="52"/>
      <c r="O695" s="53"/>
      <c r="P695" s="50"/>
      <c r="Q695" s="54"/>
      <c r="R695" s="55"/>
      <c r="S695" s="55"/>
      <c r="T695" s="55"/>
      <c r="U695" s="56"/>
      <c r="V695" s="55"/>
      <c r="W695" s="9"/>
      <c r="Y695" s="9"/>
      <c r="Z695" s="9"/>
      <c r="AA695" s="9"/>
      <c r="AC695" s="9"/>
      <c r="AD695" s="57"/>
      <c r="AE695" s="9"/>
      <c r="AF695" s="58"/>
      <c r="AG695" s="1"/>
    </row>
    <row r="696" spans="12:33" ht="12.75">
      <c r="L696" s="50"/>
      <c r="M696" s="51"/>
      <c r="N696" s="52"/>
      <c r="O696" s="53"/>
      <c r="P696" s="50"/>
      <c r="Q696" s="54"/>
      <c r="R696" s="55"/>
      <c r="S696" s="55"/>
      <c r="T696" s="55"/>
      <c r="U696" s="56"/>
      <c r="V696" s="55"/>
      <c r="W696" s="9"/>
      <c r="Y696" s="9"/>
      <c r="Z696" s="9"/>
      <c r="AA696" s="9"/>
      <c r="AC696" s="9"/>
      <c r="AD696" s="57"/>
      <c r="AE696" s="9"/>
      <c r="AF696" s="58"/>
      <c r="AG696" s="1"/>
    </row>
    <row r="697" spans="12:33" ht="12.75">
      <c r="L697" s="50"/>
      <c r="M697" s="51"/>
      <c r="N697" s="52"/>
      <c r="O697" s="53"/>
      <c r="P697" s="50"/>
      <c r="Q697" s="54"/>
      <c r="R697" s="55"/>
      <c r="S697" s="55"/>
      <c r="T697" s="55"/>
      <c r="U697" s="56"/>
      <c r="V697" s="55"/>
      <c r="W697" s="9"/>
      <c r="Y697" s="9"/>
      <c r="Z697" s="9"/>
      <c r="AA697" s="9"/>
      <c r="AC697" s="9"/>
      <c r="AD697" s="57"/>
      <c r="AE697" s="9"/>
      <c r="AF697" s="58"/>
      <c r="AG697" s="1"/>
    </row>
    <row r="698" spans="1:33" ht="12.75">
      <c r="A698" s="89" t="s">
        <v>788</v>
      </c>
      <c r="L698" s="50"/>
      <c r="M698" s="51"/>
      <c r="N698" s="52"/>
      <c r="O698" s="53"/>
      <c r="P698" s="50"/>
      <c r="Q698" s="54"/>
      <c r="R698" s="55"/>
      <c r="S698" s="55"/>
      <c r="T698" s="55"/>
      <c r="U698" s="56"/>
      <c r="V698" s="55"/>
      <c r="W698" s="9"/>
      <c r="Y698" s="9"/>
      <c r="Z698" s="9"/>
      <c r="AA698" s="9"/>
      <c r="AC698" s="9"/>
      <c r="AD698" s="57"/>
      <c r="AE698" s="9"/>
      <c r="AF698" s="58"/>
      <c r="AG698" s="1"/>
    </row>
    <row r="699" spans="5:33" ht="12.75">
      <c r="E699" s="92" t="s">
        <v>789</v>
      </c>
      <c r="L699" s="50"/>
      <c r="M699" s="51"/>
      <c r="N699" s="52"/>
      <c r="O699" s="53"/>
      <c r="P699" s="50"/>
      <c r="Q699" s="54"/>
      <c r="R699" s="55"/>
      <c r="S699" s="55"/>
      <c r="T699" s="55"/>
      <c r="U699" s="56"/>
      <c r="V699" s="55"/>
      <c r="W699" s="9"/>
      <c r="Y699" s="9"/>
      <c r="Z699" s="9"/>
      <c r="AA699" s="9"/>
      <c r="AC699" s="9"/>
      <c r="AD699" s="57"/>
      <c r="AE699" s="9"/>
      <c r="AF699" s="58"/>
      <c r="AG699" s="92" t="s">
        <v>789</v>
      </c>
    </row>
    <row r="700" spans="1:44" ht="14.9" customHeight="1">
      <c r="A700" s="1" t="s">
        <v>790</v>
      </c>
      <c r="C700" s="82">
        <f>AP700</f>
        <v>9.8396188213253026</v>
      </c>
      <c r="D700" t="str">
        <f>AQ700</f>
        <v>ng</v>
      </c>
      <c r="E700" t="s">
        <v>791</v>
      </c>
      <c r="F700" t="s">
        <v>792</v>
      </c>
      <c r="G700" t="s">
        <v>793</v>
      </c>
      <c r="H700" s="83">
        <v>1</v>
      </c>
      <c r="I700" s="6">
        <v>1</v>
      </c>
      <c r="J700" s="6">
        <f>H700/I700</f>
        <v>1</v>
      </c>
      <c r="K700" s="6"/>
      <c r="L700" s="75">
        <v>0.015007999999999999</v>
      </c>
      <c r="M700" s="78">
        <f>N700/2.68</f>
        <v>10.301492537313433</v>
      </c>
      <c r="N700" s="67">
        <v>27.608000000000001</v>
      </c>
      <c r="O700" s="62">
        <f>(L700*1000)/(N700+L700)</f>
        <v>0.54331519579619991</v>
      </c>
      <c r="P700" s="108">
        <v>0.50</v>
      </c>
      <c r="Q700" s="61">
        <v>0.25800000000000001</v>
      </c>
      <c r="R700" s="109">
        <f>Q700*P700</f>
        <v>0.129</v>
      </c>
      <c r="S700" s="61">
        <v>2</v>
      </c>
      <c r="T700" s="65">
        <f>S700*2.68</f>
        <v>5.3600000000000003</v>
      </c>
      <c r="U700" s="56">
        <f>1000*(R700)*O700/((R700)+T700)</f>
        <v>12.768748452852938</v>
      </c>
      <c r="V700" s="66">
        <f>(R700+T700)/((S700*6.7)+(Q700))</f>
        <v>0.4018890027822522</v>
      </c>
      <c r="W700" s="67">
        <v>0.25</v>
      </c>
      <c r="X700" s="68">
        <v>8</v>
      </c>
      <c r="Y700" s="69">
        <f>(W700*8*V700)/X700</f>
        <v>0.10047225069556305</v>
      </c>
      <c r="Z700" s="70">
        <v>2</v>
      </c>
      <c r="AA700" s="71">
        <v>0</v>
      </c>
      <c r="AB700" s="68">
        <v>16</v>
      </c>
      <c r="AC700" s="68">
        <f>(Z700+(AA700/AB700))*2.7</f>
        <v>5.4000000000000004</v>
      </c>
      <c r="AD700" s="73">
        <f>Y700*U700/(Y700+AC700)</f>
        <v>0.23323540909808124</v>
      </c>
      <c r="AE700" s="69">
        <f>(Y700+AC700)/(8*(W700/X700)+8*0.84375*(Z700+AA700/AB700))</f>
        <v>0.40003434550513184</v>
      </c>
      <c r="AF700" s="74">
        <f>(3.2/8)*AD700</f>
        <v>0.0932941636392325</v>
      </c>
      <c r="AG700" s="75" t="s">
        <v>791</v>
      </c>
      <c r="AH700" s="71">
        <v>18</v>
      </c>
      <c r="AI700" s="71">
        <v>16</v>
      </c>
      <c r="AM700" s="77"/>
      <c r="AN700" s="12">
        <f>(AF700*(AH700/AI700)*(1/32))*J700*1000</f>
        <v>3.2798729404417677</v>
      </c>
      <c r="AO700" t="s">
        <v>176</v>
      </c>
      <c r="AP700" s="2">
        <f>(AF700*(AH700/AI700)*(3/32))*J700*1000</f>
        <v>9.8396188213253026</v>
      </c>
      <c r="AQ700" t="s">
        <v>176</v>
      </c>
      <c r="AR700" s="12"/>
    </row>
    <row r="701" spans="8:44" ht="14.9" customHeight="1">
      <c r="H701" s="83"/>
      <c r="I701" s="6"/>
      <c r="J701" s="6"/>
      <c r="K701" s="6"/>
      <c r="L701" s="50"/>
      <c r="M701" s="51"/>
      <c r="N701" s="52"/>
      <c r="O701" s="53"/>
      <c r="P701" s="50"/>
      <c r="Q701" s="54"/>
      <c r="R701" s="55"/>
      <c r="S701" s="55"/>
      <c r="T701" s="55"/>
      <c r="U701" s="56"/>
      <c r="V701" s="55"/>
      <c r="W701" s="9"/>
      <c r="Y701" s="9"/>
      <c r="Z701" s="9"/>
      <c r="AA701" s="9"/>
      <c r="AC701" s="9"/>
      <c r="AD701" s="57"/>
      <c r="AE701" s="9"/>
      <c r="AF701" s="58"/>
      <c r="AG701" s="75"/>
      <c r="AH701" s="71"/>
      <c r="AI701" s="71"/>
      <c r="AM701" s="77"/>
      <c r="AN701" s="12"/>
      <c r="AP701" s="2"/>
      <c r="AR701" s="12"/>
    </row>
    <row r="702" spans="5:35" ht="12.75">
      <c r="E702" s="92" t="s">
        <v>794</v>
      </c>
      <c r="H702" s="6"/>
      <c r="I702" s="6"/>
      <c r="J702" s="6"/>
      <c r="K702" s="59"/>
      <c r="L702" s="50"/>
      <c r="M702" s="51"/>
      <c r="N702" s="52"/>
      <c r="O702" s="53"/>
      <c r="P702" s="50"/>
      <c r="Q702" s="54"/>
      <c r="R702" s="55"/>
      <c r="S702" s="55"/>
      <c r="T702" s="55"/>
      <c r="U702" s="56"/>
      <c r="V702" s="55"/>
      <c r="W702" s="9"/>
      <c r="Y702" s="9"/>
      <c r="Z702" s="9"/>
      <c r="AA702" s="9"/>
      <c r="AC702" s="9"/>
      <c r="AD702" s="57"/>
      <c r="AE702" s="9"/>
      <c r="AF702" s="58"/>
      <c r="AH702" s="71"/>
      <c r="AI702" s="71"/>
    </row>
    <row r="703" spans="1:44" ht="14.9" customHeight="1">
      <c r="A703" s="1" t="s">
        <v>217</v>
      </c>
      <c r="B703" t="s">
        <v>665</v>
      </c>
      <c r="C703" s="12">
        <f>AJ703</f>
        <v>0.028567842510112303</v>
      </c>
      <c r="D703" t="str">
        <f>AK703</f>
        <v>AU (1 AU=soluble material from 1mg Celery Seed)</v>
      </c>
      <c r="E703" t="s">
        <v>218</v>
      </c>
      <c r="F703" t="s">
        <v>427</v>
      </c>
      <c r="G703" t="s">
        <v>428</v>
      </c>
      <c r="H703" s="7">
        <v>1</v>
      </c>
      <c r="I703" s="6">
        <v>1</v>
      </c>
      <c r="J703" s="6">
        <f>H703/I703</f>
        <v>1</v>
      </c>
      <c r="K703" s="59">
        <v>1</v>
      </c>
      <c r="L703" s="60">
        <v>5.0739999999999998</v>
      </c>
      <c r="M703" s="78">
        <f>N703/2.68</f>
        <v>9.9996268656716403</v>
      </c>
      <c r="N703" s="67">
        <v>26.798999999999999</v>
      </c>
      <c r="O703" s="62">
        <f>(L703*1000)/(N703+L703)</f>
        <v>159.1943023876008</v>
      </c>
      <c r="P703" s="75">
        <v>0.41400000000000003</v>
      </c>
      <c r="Q703" s="61">
        <v>1</v>
      </c>
      <c r="R703" s="64">
        <f>Q703*P703</f>
        <v>0.41400000000000003</v>
      </c>
      <c r="S703" s="61">
        <v>1.53</v>
      </c>
      <c r="T703" s="65">
        <f>S703*2.68</f>
        <v>4.1004000000000005</v>
      </c>
      <c r="U703" s="56">
        <f>1000*(R703)*O703/((R703)+T703)</f>
        <v>14599.158512419532</v>
      </c>
      <c r="V703" s="66">
        <f>(R703+T703)/((S703*6.7)+(Q703))</f>
        <v>0.40124433383699226</v>
      </c>
      <c r="W703" s="67">
        <v>1</v>
      </c>
      <c r="X703" s="68">
        <v>8</v>
      </c>
      <c r="Y703" s="69">
        <f>(W703*8*V703)/X703</f>
        <v>0.40124433383699226</v>
      </c>
      <c r="Z703" s="70">
        <v>1</v>
      </c>
      <c r="AA703" s="71">
        <v>12</v>
      </c>
      <c r="AB703" s="68">
        <v>16</v>
      </c>
      <c r="AC703" s="68">
        <f>(Z703+(AA703/AB703))*2.7</f>
        <v>4.7250000000000005</v>
      </c>
      <c r="AD703" s="73">
        <f>Y703*U703/(Y703+AC703)</f>
        <v>1142.7137004044921</v>
      </c>
      <c r="AE703" s="69">
        <f>(Y703+AC703)/(8*(W703/X703)+8*0.84375*(Z703+AA703/AB703))</f>
        <v>0.4000971187384969</v>
      </c>
      <c r="AF703" s="74">
        <f>(3.2/8)*AD703</f>
        <v>457.08548016179685</v>
      </c>
      <c r="AG703" s="75" t="s">
        <v>429</v>
      </c>
      <c r="AH703" s="71">
        <v>16</v>
      </c>
      <c r="AI703" s="71">
        <v>16</v>
      </c>
      <c r="AJ703" s="2">
        <f>(AF703*(AH703/AI703)/16)*J703/1000</f>
        <v>0.028567842510112303</v>
      </c>
      <c r="AK703" t="s">
        <v>430</v>
      </c>
      <c r="AL703" s="75"/>
      <c r="AM703" s="77" t="s">
        <v>431</v>
      </c>
      <c r="AN703" s="12"/>
      <c r="AP703" s="2"/>
      <c r="AR703" s="12"/>
    </row>
    <row r="704" spans="12:33" ht="12.75">
      <c r="L704" s="50"/>
      <c r="M704" s="51"/>
      <c r="N704" s="52"/>
      <c r="O704" s="53"/>
      <c r="P704" s="50"/>
      <c r="Q704" s="54"/>
      <c r="R704" s="55"/>
      <c r="S704" s="55"/>
      <c r="T704" s="55"/>
      <c r="U704" s="56"/>
      <c r="V704" s="55"/>
      <c r="W704" s="9"/>
      <c r="Y704" s="9"/>
      <c r="Z704" s="9"/>
      <c r="AA704" s="9"/>
      <c r="AC704" s="9"/>
      <c r="AD704" s="57"/>
      <c r="AE704" s="9"/>
      <c r="AF704" s="58"/>
      <c r="AG704" s="1"/>
    </row>
    <row r="705" spans="5:33" ht="12.75">
      <c r="E705" s="92" t="s">
        <v>795</v>
      </c>
      <c r="L705" s="50"/>
      <c r="M705" s="51"/>
      <c r="N705" s="52"/>
      <c r="O705" s="53"/>
      <c r="P705" s="50"/>
      <c r="Q705" s="54"/>
      <c r="R705" s="55"/>
      <c r="S705" s="55"/>
      <c r="T705" s="55"/>
      <c r="U705" s="56"/>
      <c r="V705" s="55"/>
      <c r="W705" s="9"/>
      <c r="Y705" s="9"/>
      <c r="Z705" s="9"/>
      <c r="AA705" s="9"/>
      <c r="AC705" s="9"/>
      <c r="AD705" s="57"/>
      <c r="AE705" s="9"/>
      <c r="AF705" s="58"/>
      <c r="AG705" s="92" t="s">
        <v>795</v>
      </c>
    </row>
    <row r="706" spans="1:43" ht="14.9" customHeight="1">
      <c r="A706" s="1" t="s">
        <v>135</v>
      </c>
      <c r="B706" t="s">
        <v>584</v>
      </c>
      <c r="C706" s="8">
        <f>AJ706</f>
        <v>0.22936000401752493</v>
      </c>
      <c r="D706" t="str">
        <f>AK706</f>
        <v>µg</v>
      </c>
      <c r="E706" t="s">
        <v>136</v>
      </c>
      <c r="F706" t="s">
        <v>137</v>
      </c>
      <c r="G706" t="s">
        <v>489</v>
      </c>
      <c r="H706" s="7">
        <v>277.81</v>
      </c>
      <c r="I706" s="7">
        <v>325.81</v>
      </c>
      <c r="J706" s="6">
        <f>H706/I706</f>
        <v>0.85267487185783131</v>
      </c>
      <c r="K706" s="59"/>
      <c r="L706" s="75">
        <v>0.13200000000000001</v>
      </c>
      <c r="M706" s="78">
        <f>N706/2.68</f>
        <v>4.460074626865671</v>
      </c>
      <c r="N706" s="67">
        <v>11.952999999999999</v>
      </c>
      <c r="O706" s="62">
        <f>(L706*1000)/(N706+L706)</f>
        <v>10.922631361191561</v>
      </c>
      <c r="P706" s="63">
        <v>0.40900000000000003</v>
      </c>
      <c r="Q706" s="84">
        <f>R706/P706</f>
        <v>0.40097799511002441</v>
      </c>
      <c r="R706" s="75">
        <v>0.16400000000000001</v>
      </c>
      <c r="S706" s="84">
        <f>T706/2.68</f>
        <v>3.9888059701492531</v>
      </c>
      <c r="T706" s="85">
        <v>10.69</v>
      </c>
      <c r="U706" s="56">
        <f>1000*(R706)*O706/((R706)+T706)</f>
        <v>165.03699495443303</v>
      </c>
      <c r="V706" s="66">
        <f>(R706+T706)/((S706*6.7)+(Q706))</f>
        <v>0.40013303859336025</v>
      </c>
      <c r="W706" s="67">
        <v>0.50</v>
      </c>
      <c r="X706" s="68">
        <v>8</v>
      </c>
      <c r="Y706" s="69">
        <f>(W706*8*V706)/X706</f>
        <v>0.20006651929668012</v>
      </c>
      <c r="Z706" s="70">
        <v>1</v>
      </c>
      <c r="AA706" s="71">
        <v>1</v>
      </c>
      <c r="AB706" s="68">
        <v>16</v>
      </c>
      <c r="AC706" s="79">
        <f>(Z706+(AA706/AB706))*2.7</f>
        <v>2.8687500000000004</v>
      </c>
      <c r="AD706" s="73">
        <f>Y706*U706/(Y706+AC706)</f>
        <v>10.759319408018703</v>
      </c>
      <c r="AE706" s="69">
        <f>(Y706+AC706)/(8*(W706/X706)+8*0.84375*(Z706+AA706/AB706))</f>
        <v>0.40000867053968947</v>
      </c>
      <c r="AF706" s="74">
        <f>AD706*AE706</f>
        <v>4.3038210523134399</v>
      </c>
      <c r="AG706" s="75" t="s">
        <v>136</v>
      </c>
      <c r="AH706" s="71">
        <v>16</v>
      </c>
      <c r="AI706" s="71">
        <v>16</v>
      </c>
      <c r="AJ706" s="2">
        <f>(AF706*(AH706/AI706)/16)*J706</f>
        <v>0.22936000401752493</v>
      </c>
      <c r="AK706" t="s">
        <v>41</v>
      </c>
      <c r="AM706" s="77"/>
      <c r="AN706" s="77"/>
      <c r="AO706" s="77"/>
      <c r="AP706" s="77"/>
      <c r="AQ706" s="77"/>
    </row>
    <row r="707" spans="12:32" ht="12.75">
      <c r="L707" s="50"/>
      <c r="M707" s="51"/>
      <c r="N707" s="52"/>
      <c r="O707" s="53"/>
      <c r="P707" s="50"/>
      <c r="Q707" s="54"/>
      <c r="R707" s="55"/>
      <c r="S707" s="55"/>
      <c r="T707" s="55"/>
      <c r="U707" s="56"/>
      <c r="V707" s="55"/>
      <c r="W707" s="9"/>
      <c r="Y707" s="9"/>
      <c r="Z707" s="9"/>
      <c r="AA707" s="9"/>
      <c r="AC707" s="9"/>
      <c r="AD707" s="57"/>
      <c r="AE707" s="9"/>
      <c r="AF707" s="58"/>
    </row>
    <row r="708" spans="12:33" ht="12.75">
      <c r="L708" s="50"/>
      <c r="M708" s="51"/>
      <c r="N708" s="52"/>
      <c r="O708" s="53"/>
      <c r="P708" s="50"/>
      <c r="Q708" s="54"/>
      <c r="R708" s="55"/>
      <c r="S708" s="55"/>
      <c r="T708" s="55"/>
      <c r="U708" s="56"/>
      <c r="V708" s="55"/>
      <c r="W708" s="9"/>
      <c r="Y708" s="9"/>
      <c r="Z708" s="9"/>
      <c r="AA708" s="9"/>
      <c r="AC708" s="9"/>
      <c r="AD708" s="57"/>
      <c r="AE708" s="9"/>
      <c r="AF708" s="58"/>
      <c r="AG708" s="1"/>
    </row>
    <row r="709" spans="12:33" ht="12.75">
      <c r="L709" s="50"/>
      <c r="M709" s="51"/>
      <c r="N709" s="52"/>
      <c r="O709" s="53"/>
      <c r="P709" s="50"/>
      <c r="Q709" s="54"/>
      <c r="R709" s="55"/>
      <c r="S709" s="55"/>
      <c r="T709" s="55"/>
      <c r="U709" s="56"/>
      <c r="V709" s="55"/>
      <c r="W709" s="9"/>
      <c r="Y709" s="9"/>
      <c r="Z709" s="9"/>
      <c r="AA709" s="9"/>
      <c r="AC709" s="9"/>
      <c r="AD709" s="57"/>
      <c r="AE709" s="9"/>
      <c r="AF709" s="58"/>
      <c r="AG709" s="1"/>
    </row>
    <row r="710" spans="12:33" ht="12.75">
      <c r="L710" s="50"/>
      <c r="M710" s="51"/>
      <c r="N710" s="52"/>
      <c r="O710" s="53"/>
      <c r="P710" s="50"/>
      <c r="Q710" s="54"/>
      <c r="R710" s="55"/>
      <c r="S710" s="55"/>
      <c r="T710" s="55"/>
      <c r="U710" s="56"/>
      <c r="V710" s="55"/>
      <c r="W710" s="9"/>
      <c r="Y710" s="9"/>
      <c r="Z710" s="9"/>
      <c r="AA710" s="9"/>
      <c r="AC710" s="9"/>
      <c r="AD710" s="57"/>
      <c r="AE710" s="9"/>
      <c r="AF710" s="58"/>
      <c r="AG710" s="1"/>
    </row>
    <row r="711" spans="12:33" ht="12.75">
      <c r="L711" s="50"/>
      <c r="M711" s="51"/>
      <c r="N711" s="52"/>
      <c r="O711" s="53"/>
      <c r="P711" s="50"/>
      <c r="Q711" s="54"/>
      <c r="R711" s="55"/>
      <c r="S711" s="55"/>
      <c r="T711" s="55"/>
      <c r="U711" s="56"/>
      <c r="V711" s="55"/>
      <c r="W711" s="9"/>
      <c r="Y711" s="9"/>
      <c r="Z711" s="9"/>
      <c r="AA711" s="9"/>
      <c r="AC711" s="9"/>
      <c r="AD711" s="57"/>
      <c r="AE711" s="9"/>
      <c r="AF711" s="58"/>
      <c r="AG711" s="1"/>
    </row>
    <row r="712" spans="12:33" ht="118.65" customHeight="1">
      <c r="L712" s="50"/>
      <c r="M712" s="51"/>
      <c r="N712" s="52"/>
      <c r="O712" s="53"/>
      <c r="P712" s="50"/>
      <c r="Q712" s="54"/>
      <c r="R712" s="55"/>
      <c r="S712" s="55"/>
      <c r="T712" s="55"/>
      <c r="U712" s="56"/>
      <c r="V712" s="55"/>
      <c r="Y712" s="9"/>
      <c r="AC712" s="9"/>
      <c r="AD712" s="57"/>
      <c r="AE712" s="9"/>
      <c r="AF712" s="58"/>
      <c r="AG712" s="1"/>
    </row>
    <row r="713" spans="12:33" ht="21.6" customHeight="1">
      <c r="L713" s="50"/>
      <c r="M713" s="51"/>
      <c r="N713" s="52"/>
      <c r="O713" s="53"/>
      <c r="P713" s="50"/>
      <c r="Q713" s="54"/>
      <c r="R713" s="55"/>
      <c r="S713" s="55"/>
      <c r="T713" s="55"/>
      <c r="U713" s="56"/>
      <c r="V713" s="55"/>
      <c r="Y713" s="9"/>
      <c r="AC713" s="9"/>
      <c r="AD713" s="57"/>
      <c r="AE713" s="9"/>
      <c r="AF713" s="58"/>
      <c r="AG713" s="1"/>
    </row>
    <row r="714" spans="12:33" ht="12.75">
      <c r="L714" s="50"/>
      <c r="M714" s="51"/>
      <c r="N714" s="52"/>
      <c r="O714" s="53"/>
      <c r="P714" s="50"/>
      <c r="Q714" s="54"/>
      <c r="R714" s="55"/>
      <c r="S714" s="55"/>
      <c r="T714" s="55"/>
      <c r="U714" s="56"/>
      <c r="V714" s="55"/>
      <c r="Y714" s="9"/>
      <c r="AC714" s="9"/>
      <c r="AD714" s="57"/>
      <c r="AE714" s="9"/>
      <c r="AF714" s="58"/>
      <c r="AG714" s="1"/>
    </row>
    <row r="715" spans="12:33" ht="12.75">
      <c r="L715" s="50"/>
      <c r="M715" s="51"/>
      <c r="N715" s="52"/>
      <c r="O715" s="53"/>
      <c r="P715" s="50"/>
      <c r="Q715" s="54"/>
      <c r="R715" s="55"/>
      <c r="S715" s="55"/>
      <c r="T715" s="55"/>
      <c r="U715" s="56"/>
      <c r="V715" s="55"/>
      <c r="Y715" s="9"/>
      <c r="AC715" s="9"/>
      <c r="AD715" s="57"/>
      <c r="AE715" s="9"/>
      <c r="AF715" s="58"/>
      <c r="AG715" s="1"/>
    </row>
    <row r="716" spans="12:33" ht="12.75">
      <c r="L716" s="50"/>
      <c r="M716" s="51"/>
      <c r="N716" s="52"/>
      <c r="O716" s="53"/>
      <c r="P716" s="50"/>
      <c r="Q716" s="54"/>
      <c r="R716" s="55"/>
      <c r="S716" s="55"/>
      <c r="T716" s="55"/>
      <c r="U716" s="56"/>
      <c r="V716" s="55"/>
      <c r="Y716" s="9"/>
      <c r="AC716" s="9"/>
      <c r="AD716" s="57"/>
      <c r="AE716" s="9"/>
      <c r="AF716" s="58"/>
      <c r="AG716" s="1"/>
    </row>
    <row r="717" spans="12:33" ht="12.75">
      <c r="L717" s="50"/>
      <c r="M717" s="51"/>
      <c r="N717" s="52"/>
      <c r="O717" s="53"/>
      <c r="P717" s="50"/>
      <c r="Q717" s="54"/>
      <c r="R717" s="55"/>
      <c r="S717" s="55"/>
      <c r="T717" s="55"/>
      <c r="U717" s="56"/>
      <c r="V717" s="55"/>
      <c r="Y717" s="9"/>
      <c r="AC717" s="9"/>
      <c r="AD717" s="57"/>
      <c r="AE717" s="9"/>
      <c r="AF717" s="58"/>
      <c r="AG717" s="1"/>
    </row>
    <row r="718" spans="12:33" ht="13.4" customHeight="1">
      <c r="L718" s="50"/>
      <c r="M718" s="51"/>
      <c r="N718" s="52"/>
      <c r="O718" s="53"/>
      <c r="P718" s="50"/>
      <c r="Q718" s="54"/>
      <c r="R718" s="55"/>
      <c r="S718" s="55"/>
      <c r="T718" s="55"/>
      <c r="U718" s="56"/>
      <c r="V718" s="55"/>
      <c r="Y718" s="9"/>
      <c r="AC718" s="9"/>
      <c r="AD718" s="57"/>
      <c r="AE718" s="9"/>
      <c r="AF718" s="58"/>
      <c r="AG718" s="1"/>
    </row>
    <row r="719" spans="12:33" ht="12.75">
      <c r="L719" s="50"/>
      <c r="M719" s="51"/>
      <c r="N719" s="52"/>
      <c r="O719" s="53"/>
      <c r="P719" s="50"/>
      <c r="Q719" s="54"/>
      <c r="R719" s="55"/>
      <c r="S719" s="55"/>
      <c r="T719" s="55"/>
      <c r="U719" s="56"/>
      <c r="V719" s="55"/>
      <c r="Y719" s="9"/>
      <c r="AC719" s="9"/>
      <c r="AD719" s="57"/>
      <c r="AE719" s="9"/>
      <c r="AF719" s="58"/>
      <c r="AG719" s="1"/>
    </row>
    <row r="720" spans="12:33" ht="13.4" customHeight="1">
      <c r="L720" s="50"/>
      <c r="M720" s="51"/>
      <c r="N720" s="52"/>
      <c r="O720" s="53"/>
      <c r="P720" s="50"/>
      <c r="Q720" s="54"/>
      <c r="R720" s="55"/>
      <c r="S720" s="55"/>
      <c r="T720" s="55"/>
      <c r="U720" s="56"/>
      <c r="V720" s="55"/>
      <c r="Y720" s="9"/>
      <c r="AC720" s="9"/>
      <c r="AD720" s="57"/>
      <c r="AE720" s="9"/>
      <c r="AF720" s="58"/>
      <c r="AG720" s="1"/>
    </row>
    <row r="721" spans="12:33" ht="13.4" customHeight="1">
      <c r="L721" s="50"/>
      <c r="M721" s="51"/>
      <c r="N721" s="52"/>
      <c r="O721" s="53"/>
      <c r="P721" s="50"/>
      <c r="Q721" s="54"/>
      <c r="R721" s="55"/>
      <c r="S721" s="55"/>
      <c r="T721" s="55"/>
      <c r="U721" s="56"/>
      <c r="V721" s="55"/>
      <c r="Y721" s="9"/>
      <c r="AC721" s="9"/>
      <c r="AD721" s="57"/>
      <c r="AE721" s="9"/>
      <c r="AF721" s="58"/>
      <c r="AG721" s="1"/>
    </row>
    <row r="722" spans="12:33" ht="12.75">
      <c r="L722" s="50"/>
      <c r="M722" s="51"/>
      <c r="N722" s="52"/>
      <c r="O722" s="53"/>
      <c r="P722" s="50"/>
      <c r="Q722" s="54"/>
      <c r="R722" s="55"/>
      <c r="S722" s="55"/>
      <c r="T722" s="55"/>
      <c r="U722" s="56"/>
      <c r="V722" s="55"/>
      <c r="Y722" s="9"/>
      <c r="AC722" s="9"/>
      <c r="AD722" s="57"/>
      <c r="AE722" s="9"/>
      <c r="AF722" s="58"/>
      <c r="AG722" s="1"/>
    </row>
    <row r="723" spans="12:33" ht="13.4" customHeight="1">
      <c r="L723" s="50"/>
      <c r="M723" s="51"/>
      <c r="N723" s="52"/>
      <c r="O723" s="53"/>
      <c r="P723" s="50"/>
      <c r="Q723" s="54"/>
      <c r="R723" s="55"/>
      <c r="S723" s="55"/>
      <c r="T723" s="55"/>
      <c r="U723" s="56"/>
      <c r="V723" s="55"/>
      <c r="Y723" s="9"/>
      <c r="AC723" s="9"/>
      <c r="AD723" s="57"/>
      <c r="AE723" s="9"/>
      <c r="AF723" s="58"/>
      <c r="AG723" s="1"/>
    </row>
    <row r="724" spans="12:33" ht="12.75">
      <c r="L724" s="50"/>
      <c r="M724" s="51"/>
      <c r="N724" s="52"/>
      <c r="O724" s="53"/>
      <c r="P724" s="50"/>
      <c r="Q724" s="54"/>
      <c r="R724" s="55"/>
      <c r="S724" s="55"/>
      <c r="T724" s="55"/>
      <c r="U724" s="56"/>
      <c r="V724" s="55"/>
      <c r="Y724" s="9"/>
      <c r="AC724" s="9"/>
      <c r="AD724" s="57"/>
      <c r="AE724" s="9"/>
      <c r="AF724" s="58"/>
      <c r="AG724" s="1"/>
    </row>
    <row r="725" spans="12:33" ht="12.75">
      <c r="L725" s="50"/>
      <c r="M725" s="51"/>
      <c r="N725" s="52"/>
      <c r="O725" s="53"/>
      <c r="P725" s="50"/>
      <c r="Q725" s="54"/>
      <c r="R725" s="55"/>
      <c r="S725" s="55"/>
      <c r="T725" s="55"/>
      <c r="U725" s="56"/>
      <c r="V725" s="55"/>
      <c r="Y725" s="9"/>
      <c r="AC725" s="9"/>
      <c r="AD725" s="57"/>
      <c r="AE725" s="9"/>
      <c r="AF725" s="58"/>
      <c r="AG725" s="1"/>
    </row>
    <row r="726" spans="12:33" ht="12.75">
      <c r="L726" s="50"/>
      <c r="M726" s="51"/>
      <c r="N726" s="52"/>
      <c r="O726" s="53"/>
      <c r="P726" s="50"/>
      <c r="Q726" s="54"/>
      <c r="R726" s="55"/>
      <c r="S726" s="55"/>
      <c r="T726" s="55"/>
      <c r="U726" s="56"/>
      <c r="V726" s="55"/>
      <c r="Y726" s="9"/>
      <c r="AC726" s="9"/>
      <c r="AD726" s="57"/>
      <c r="AE726" s="9"/>
      <c r="AF726" s="58"/>
      <c r="AG726" s="1"/>
    </row>
    <row r="727" spans="12:33" ht="12.75">
      <c r="L727" s="50"/>
      <c r="M727" s="51"/>
      <c r="N727" s="52"/>
      <c r="O727" s="53"/>
      <c r="P727" s="50"/>
      <c r="Q727" s="54"/>
      <c r="R727" s="55"/>
      <c r="S727" s="55"/>
      <c r="T727" s="55"/>
      <c r="U727" s="56"/>
      <c r="V727" s="55"/>
      <c r="Y727" s="9"/>
      <c r="AC727" s="9"/>
      <c r="AD727" s="57"/>
      <c r="AE727" s="9"/>
      <c r="AF727" s="58"/>
      <c r="AG727" s="1"/>
    </row>
    <row r="728" spans="12:33" ht="12.75">
      <c r="L728" s="50"/>
      <c r="M728" s="51"/>
      <c r="N728" s="52"/>
      <c r="O728" s="53"/>
      <c r="P728" s="50"/>
      <c r="Q728" s="54"/>
      <c r="R728" s="55"/>
      <c r="S728" s="55"/>
      <c r="T728" s="55"/>
      <c r="U728" s="56"/>
      <c r="V728" s="55"/>
      <c r="Y728" s="9"/>
      <c r="AC728" s="9"/>
      <c r="AD728" s="57"/>
      <c r="AE728" s="9"/>
      <c r="AF728" s="58"/>
      <c r="AG728" s="1"/>
    </row>
    <row r="729" spans="12:33" ht="12.75">
      <c r="L729" s="50"/>
      <c r="M729" s="51"/>
      <c r="N729" s="52"/>
      <c r="O729" s="53"/>
      <c r="P729" s="50"/>
      <c r="Q729" s="54"/>
      <c r="R729" s="55"/>
      <c r="S729" s="55"/>
      <c r="T729" s="55"/>
      <c r="U729" s="56"/>
      <c r="V729" s="55"/>
      <c r="Y729" s="9"/>
      <c r="AC729" s="9"/>
      <c r="AD729" s="57"/>
      <c r="AE729" s="9"/>
      <c r="AF729" s="58"/>
      <c r="AG729" s="1"/>
    </row>
    <row r="730" spans="12:33" ht="12.75">
      <c r="L730" s="50"/>
      <c r="M730" s="51"/>
      <c r="N730" s="52"/>
      <c r="O730" s="53"/>
      <c r="P730" s="50"/>
      <c r="Q730" s="54"/>
      <c r="R730" s="55"/>
      <c r="S730" s="55"/>
      <c r="T730" s="55"/>
      <c r="U730" s="56"/>
      <c r="V730" s="55"/>
      <c r="Y730" s="9"/>
      <c r="AC730" s="9"/>
      <c r="AD730" s="57"/>
      <c r="AE730" s="9"/>
      <c r="AF730" s="58"/>
      <c r="AG730" s="1"/>
    </row>
    <row r="731" spans="12:33" ht="12.75">
      <c r="L731" s="50"/>
      <c r="M731" s="51"/>
      <c r="N731" s="52"/>
      <c r="O731" s="53"/>
      <c r="P731" s="50"/>
      <c r="Q731" s="54"/>
      <c r="R731" s="55"/>
      <c r="S731" s="55"/>
      <c r="T731" s="55"/>
      <c r="U731" s="56"/>
      <c r="V731" s="55"/>
      <c r="Y731" s="9"/>
      <c r="AC731" s="9"/>
      <c r="AD731" s="57"/>
      <c r="AE731" s="9"/>
      <c r="AF731" s="58"/>
      <c r="AG731" s="1"/>
    </row>
    <row r="732" spans="12:33" ht="20.1" customHeight="1">
      <c r="L732" s="50"/>
      <c r="M732" s="51"/>
      <c r="N732" s="52"/>
      <c r="O732" s="53"/>
      <c r="P732" s="50"/>
      <c r="Q732" s="54"/>
      <c r="R732" s="55"/>
      <c r="S732" s="55"/>
      <c r="T732" s="55"/>
      <c r="U732" s="56"/>
      <c r="V732" s="55"/>
      <c r="Y732" s="9"/>
      <c r="AC732" s="9"/>
      <c r="AD732" s="57"/>
      <c r="AE732" s="9"/>
      <c r="AF732" s="58"/>
      <c r="AG732" s="1"/>
    </row>
    <row r="733" spans="12:33" ht="12.75">
      <c r="L733" s="50"/>
      <c r="M733" s="51"/>
      <c r="N733" s="52"/>
      <c r="O733" s="53"/>
      <c r="P733" s="50"/>
      <c r="Q733" s="54"/>
      <c r="R733" s="55"/>
      <c r="S733" s="55"/>
      <c r="T733" s="55"/>
      <c r="U733" s="56"/>
      <c r="V733" s="55"/>
      <c r="Y733" s="9"/>
      <c r="AC733" s="9"/>
      <c r="AD733" s="57"/>
      <c r="AE733" s="9"/>
      <c r="AF733" s="58"/>
      <c r="AG733" s="1"/>
    </row>
    <row r="734" spans="12:33" ht="12.75">
      <c r="L734" s="50"/>
      <c r="M734" s="51"/>
      <c r="N734" s="52"/>
      <c r="O734" s="53"/>
      <c r="P734" s="50"/>
      <c r="Q734" s="54"/>
      <c r="R734" s="55"/>
      <c r="S734" s="55"/>
      <c r="T734" s="55"/>
      <c r="U734" s="56"/>
      <c r="V734" s="55"/>
      <c r="Y734" s="9"/>
      <c r="AC734" s="9"/>
      <c r="AD734" s="57"/>
      <c r="AE734" s="9"/>
      <c r="AF734" s="58"/>
      <c r="AG734" s="1"/>
    </row>
    <row r="735" spans="12:33" ht="12.75">
      <c r="L735" s="50"/>
      <c r="M735" s="51"/>
      <c r="N735" s="52"/>
      <c r="O735" s="53"/>
      <c r="P735" s="50"/>
      <c r="Q735" s="54"/>
      <c r="R735" s="55"/>
      <c r="S735" s="55"/>
      <c r="T735" s="55"/>
      <c r="U735" s="56"/>
      <c r="V735" s="55"/>
      <c r="Y735" s="9"/>
      <c r="AC735" s="9"/>
      <c r="AD735" s="57"/>
      <c r="AE735" s="9"/>
      <c r="AF735" s="58"/>
      <c r="AG735" s="1"/>
    </row>
    <row r="736" spans="12:33" ht="12.75">
      <c r="L736" s="50"/>
      <c r="M736" s="51"/>
      <c r="N736" s="52"/>
      <c r="O736" s="53"/>
      <c r="P736" s="50"/>
      <c r="Q736" s="54"/>
      <c r="R736" s="55"/>
      <c r="S736" s="55"/>
      <c r="T736" s="55"/>
      <c r="U736" s="56"/>
      <c r="V736" s="55"/>
      <c r="Y736" s="9"/>
      <c r="AC736" s="9"/>
      <c r="AD736" s="57"/>
      <c r="AE736" s="9"/>
      <c r="AF736" s="58"/>
      <c r="AG736" s="1"/>
    </row>
    <row r="737" spans="12:33" ht="12.75">
      <c r="L737" s="50"/>
      <c r="M737" s="51"/>
      <c r="N737" s="52"/>
      <c r="O737" s="53"/>
      <c r="P737" s="50"/>
      <c r="Q737" s="54"/>
      <c r="R737" s="55"/>
      <c r="S737" s="55"/>
      <c r="T737" s="55"/>
      <c r="U737" s="56"/>
      <c r="V737" s="55"/>
      <c r="Y737" s="9"/>
      <c r="AC737" s="9"/>
      <c r="AD737" s="57"/>
      <c r="AE737" s="9"/>
      <c r="AF737" s="58"/>
      <c r="AG737" s="1"/>
    </row>
    <row r="738" spans="12:33" ht="12.75">
      <c r="L738" s="50"/>
      <c r="M738" s="51"/>
      <c r="N738" s="52"/>
      <c r="O738" s="53"/>
      <c r="P738" s="50"/>
      <c r="Q738" s="54"/>
      <c r="R738" s="55"/>
      <c r="S738" s="55"/>
      <c r="T738" s="55"/>
      <c r="U738" s="56"/>
      <c r="V738" s="55"/>
      <c r="Y738" s="9"/>
      <c r="AC738" s="9"/>
      <c r="AD738" s="57"/>
      <c r="AE738" s="9"/>
      <c r="AF738" s="58"/>
      <c r="AG738" s="1"/>
    </row>
    <row r="739" spans="12:33" ht="12.75">
      <c r="L739" s="50"/>
      <c r="M739" s="51"/>
      <c r="N739" s="52"/>
      <c r="O739" s="53"/>
      <c r="P739" s="50"/>
      <c r="Q739" s="54"/>
      <c r="R739" s="55"/>
      <c r="S739" s="55"/>
      <c r="T739" s="55"/>
      <c r="U739" s="56"/>
      <c r="V739" s="55"/>
      <c r="Y739" s="9"/>
      <c r="AC739" s="9"/>
      <c r="AD739" s="57"/>
      <c r="AE739" s="9"/>
      <c r="AF739" s="58"/>
      <c r="AG739" s="1"/>
    </row>
    <row r="740" spans="12:33" ht="13.4" customHeight="1">
      <c r="L740" s="50"/>
      <c r="M740" s="51"/>
      <c r="N740" s="52"/>
      <c r="O740" s="53"/>
      <c r="P740" s="50"/>
      <c r="Q740" s="54"/>
      <c r="R740" s="55"/>
      <c r="S740" s="55"/>
      <c r="T740" s="55"/>
      <c r="U740" s="56"/>
      <c r="V740" s="55"/>
      <c r="Y740" s="9"/>
      <c r="AC740" s="9"/>
      <c r="AD740" s="57"/>
      <c r="AE740" s="9"/>
      <c r="AF740" s="58"/>
      <c r="AG740" s="1"/>
    </row>
    <row r="741" spans="12:33" ht="12.75">
      <c r="L741" s="50"/>
      <c r="M741" s="51"/>
      <c r="N741" s="52"/>
      <c r="O741" s="53"/>
      <c r="P741" s="50"/>
      <c r="Q741" s="54"/>
      <c r="R741" s="55"/>
      <c r="S741" s="55"/>
      <c r="T741" s="55"/>
      <c r="U741" s="56"/>
      <c r="V741" s="55"/>
      <c r="Y741" s="9"/>
      <c r="AC741" s="9"/>
      <c r="AD741" s="57"/>
      <c r="AE741" s="9"/>
      <c r="AF741" s="58"/>
      <c r="AG741" s="1"/>
    </row>
    <row r="742" spans="12:33" ht="12.75">
      <c r="L742" s="50"/>
      <c r="M742" s="51"/>
      <c r="N742" s="52"/>
      <c r="O742" s="53"/>
      <c r="P742" s="50"/>
      <c r="Q742" s="54"/>
      <c r="R742" s="55"/>
      <c r="S742" s="55"/>
      <c r="T742" s="55"/>
      <c r="U742" s="56"/>
      <c r="V742" s="55"/>
      <c r="Y742" s="9"/>
      <c r="AC742" s="9"/>
      <c r="AD742" s="57"/>
      <c r="AE742" s="9"/>
      <c r="AF742" s="58"/>
      <c r="AG742" s="1"/>
    </row>
    <row r="743" spans="12:33" ht="12.75">
      <c r="L743" s="50"/>
      <c r="M743" s="51"/>
      <c r="N743" s="52"/>
      <c r="O743" s="53"/>
      <c r="P743" s="50"/>
      <c r="Q743" s="54"/>
      <c r="R743" s="55"/>
      <c r="S743" s="55"/>
      <c r="T743" s="55"/>
      <c r="U743" s="56"/>
      <c r="V743" s="55"/>
      <c r="Y743" s="9"/>
      <c r="AC743" s="9"/>
      <c r="AD743" s="57"/>
      <c r="AE743" s="9"/>
      <c r="AF743" s="58"/>
      <c r="AG743" s="1"/>
    </row>
    <row r="744" spans="12:33" ht="12.75">
      <c r="L744" s="50"/>
      <c r="M744" s="51"/>
      <c r="N744" s="52"/>
      <c r="O744" s="53"/>
      <c r="P744" s="50"/>
      <c r="Q744" s="54"/>
      <c r="R744" s="55"/>
      <c r="S744" s="55"/>
      <c r="T744" s="55"/>
      <c r="U744" s="56"/>
      <c r="V744" s="55"/>
      <c r="Y744" s="9"/>
      <c r="AC744" s="9"/>
      <c r="AD744" s="57"/>
      <c r="AE744" s="9"/>
      <c r="AF744" s="58"/>
      <c r="AG744" s="1"/>
    </row>
    <row r="745" spans="12:33" ht="12.75">
      <c r="L745" s="50"/>
      <c r="M745" s="51"/>
      <c r="N745" s="52"/>
      <c r="O745" s="53"/>
      <c r="P745" s="50"/>
      <c r="Q745" s="54"/>
      <c r="R745" s="55"/>
      <c r="S745" s="55"/>
      <c r="T745" s="55"/>
      <c r="U745" s="56"/>
      <c r="V745" s="55"/>
      <c r="Y745" s="9"/>
      <c r="AC745" s="9"/>
      <c r="AD745" s="57"/>
      <c r="AE745" s="9"/>
      <c r="AF745" s="58"/>
      <c r="AG745" s="1"/>
    </row>
    <row r="746" spans="12:33" ht="12.75">
      <c r="L746" s="50"/>
      <c r="M746" s="51"/>
      <c r="N746" s="52"/>
      <c r="O746" s="53"/>
      <c r="P746" s="50"/>
      <c r="Q746" s="54"/>
      <c r="R746" s="55"/>
      <c r="S746" s="55"/>
      <c r="T746" s="55"/>
      <c r="U746" s="56"/>
      <c r="V746" s="55"/>
      <c r="Y746" s="9"/>
      <c r="AC746" s="9"/>
      <c r="AD746" s="57"/>
      <c r="AE746" s="9"/>
      <c r="AF746" s="58"/>
      <c r="AG746" s="1"/>
    </row>
    <row r="747" spans="12:33" ht="12.75">
      <c r="L747" s="50"/>
      <c r="M747" s="51"/>
      <c r="N747" s="52"/>
      <c r="O747" s="53"/>
      <c r="P747" s="50"/>
      <c r="Q747" s="54"/>
      <c r="R747" s="55"/>
      <c r="S747" s="55"/>
      <c r="T747" s="55"/>
      <c r="U747" s="56"/>
      <c r="V747" s="55"/>
      <c r="Y747" s="9"/>
      <c r="AC747" s="9"/>
      <c r="AD747" s="57"/>
      <c r="AE747" s="9"/>
      <c r="AF747" s="58"/>
      <c r="AG747" s="1"/>
    </row>
    <row r="748" spans="12:33" ht="12.75">
      <c r="L748" s="50"/>
      <c r="M748" s="51"/>
      <c r="N748" s="52"/>
      <c r="O748" s="53"/>
      <c r="P748" s="50"/>
      <c r="Q748" s="54"/>
      <c r="R748" s="55"/>
      <c r="S748" s="55"/>
      <c r="T748" s="55"/>
      <c r="U748" s="56"/>
      <c r="V748" s="55"/>
      <c r="Y748" s="9"/>
      <c r="AC748" s="9"/>
      <c r="AD748" s="57"/>
      <c r="AE748" s="9"/>
      <c r="AF748" s="58"/>
      <c r="AG748" s="1"/>
    </row>
    <row r="749" spans="12:33" ht="13.4" customHeight="1">
      <c r="L749" s="50"/>
      <c r="M749" s="51"/>
      <c r="N749" s="52"/>
      <c r="O749" s="53"/>
      <c r="P749" s="50"/>
      <c r="Q749" s="54"/>
      <c r="R749" s="55"/>
      <c r="S749" s="55"/>
      <c r="T749" s="55"/>
      <c r="U749" s="56"/>
      <c r="V749" s="55"/>
      <c r="Y749" s="9"/>
      <c r="AC749" s="9"/>
      <c r="AD749" s="57"/>
      <c r="AE749" s="9"/>
      <c r="AF749" s="58"/>
      <c r="AG749" s="1"/>
    </row>
    <row r="750" spans="12:33" ht="12.75">
      <c r="L750" s="50"/>
      <c r="M750" s="51"/>
      <c r="N750" s="52"/>
      <c r="O750" s="53"/>
      <c r="P750" s="50"/>
      <c r="Q750" s="54"/>
      <c r="R750" s="55"/>
      <c r="S750" s="55"/>
      <c r="T750" s="55"/>
      <c r="U750" s="56"/>
      <c r="V750" s="55"/>
      <c r="Y750" s="9"/>
      <c r="AC750" s="9"/>
      <c r="AD750" s="57"/>
      <c r="AE750" s="9"/>
      <c r="AF750" s="58"/>
      <c r="AG750" s="1"/>
    </row>
    <row r="751" spans="12:33" ht="12.75">
      <c r="L751" s="50"/>
      <c r="M751" s="51"/>
      <c r="N751" s="52"/>
      <c r="O751" s="53"/>
      <c r="P751" s="50"/>
      <c r="Q751" s="54"/>
      <c r="R751" s="55"/>
      <c r="S751" s="55"/>
      <c r="T751" s="55"/>
      <c r="U751" s="56"/>
      <c r="V751" s="55"/>
      <c r="Y751" s="9"/>
      <c r="AC751" s="9"/>
      <c r="AD751" s="57"/>
      <c r="AE751" s="9"/>
      <c r="AF751" s="58"/>
      <c r="AG751" s="1"/>
    </row>
    <row r="752" spans="12:33" ht="12.75">
      <c r="L752" s="50"/>
      <c r="M752" s="51"/>
      <c r="N752" s="52"/>
      <c r="O752" s="53"/>
      <c r="P752" s="50"/>
      <c r="Q752" s="54"/>
      <c r="R752" s="55"/>
      <c r="S752" s="55"/>
      <c r="T752" s="55"/>
      <c r="U752" s="56"/>
      <c r="V752" s="55"/>
      <c r="Y752" s="9"/>
      <c r="AC752" s="9"/>
      <c r="AD752" s="57"/>
      <c r="AE752" s="9"/>
      <c r="AF752" s="58"/>
      <c r="AG752" s="1"/>
    </row>
    <row r="753" spans="12:33" ht="12.75">
      <c r="L753" s="50"/>
      <c r="M753" s="51"/>
      <c r="N753" s="52"/>
      <c r="O753" s="53"/>
      <c r="P753" s="50"/>
      <c r="Q753" s="54"/>
      <c r="R753" s="55"/>
      <c r="S753" s="55"/>
      <c r="T753" s="55"/>
      <c r="U753" s="56"/>
      <c r="V753" s="55"/>
      <c r="Y753" s="9"/>
      <c r="AC753" s="9"/>
      <c r="AD753" s="57"/>
      <c r="AE753" s="9"/>
      <c r="AF753" s="58"/>
      <c r="AG753" s="1"/>
    </row>
    <row r="754" spans="12:33" ht="12.75">
      <c r="L754" s="50"/>
      <c r="M754" s="51"/>
      <c r="N754" s="52"/>
      <c r="O754" s="53"/>
      <c r="P754" s="50"/>
      <c r="Q754" s="54"/>
      <c r="R754" s="55"/>
      <c r="S754" s="55"/>
      <c r="T754" s="55"/>
      <c r="U754" s="56"/>
      <c r="V754" s="55"/>
      <c r="Y754" s="9"/>
      <c r="AC754" s="9"/>
      <c r="AD754" s="57"/>
      <c r="AE754" s="9"/>
      <c r="AF754" s="58"/>
      <c r="AG754" s="1"/>
    </row>
    <row r="755" spans="12:33" ht="13.4" customHeight="1">
      <c r="L755" s="50"/>
      <c r="M755" s="51"/>
      <c r="N755" s="52"/>
      <c r="O755" s="53"/>
      <c r="P755" s="50"/>
      <c r="Q755" s="54"/>
      <c r="R755" s="55"/>
      <c r="S755" s="55"/>
      <c r="T755" s="55"/>
      <c r="U755" s="56"/>
      <c r="V755" s="55"/>
      <c r="Y755" s="9"/>
      <c r="AC755" s="9"/>
      <c r="AD755" s="57"/>
      <c r="AE755" s="9"/>
      <c r="AF755" s="58"/>
      <c r="AG755" s="1"/>
    </row>
    <row r="756" spans="12:33" ht="12.75">
      <c r="L756" s="50"/>
      <c r="M756" s="51"/>
      <c r="N756" s="52"/>
      <c r="O756" s="53"/>
      <c r="P756" s="50"/>
      <c r="Q756" s="54"/>
      <c r="R756" s="55"/>
      <c r="S756" s="55"/>
      <c r="T756" s="55"/>
      <c r="U756" s="56"/>
      <c r="V756" s="55"/>
      <c r="Y756" s="9"/>
      <c r="AC756" s="9"/>
      <c r="AD756" s="57"/>
      <c r="AE756" s="9"/>
      <c r="AF756" s="58"/>
      <c r="AG756" s="1"/>
    </row>
    <row r="757" spans="12:33" ht="12.75">
      <c r="L757" s="50"/>
      <c r="M757" s="51"/>
      <c r="N757" s="52"/>
      <c r="O757" s="53"/>
      <c r="P757" s="50"/>
      <c r="Q757" s="54"/>
      <c r="R757" s="55"/>
      <c r="S757" s="55"/>
      <c r="T757" s="55"/>
      <c r="U757" s="56"/>
      <c r="V757" s="55"/>
      <c r="Y757" s="9"/>
      <c r="AC757" s="9"/>
      <c r="AD757" s="57"/>
      <c r="AE757" s="9"/>
      <c r="AF757" s="58"/>
      <c r="AG757" s="1"/>
    </row>
    <row r="758" spans="12:33" ht="12.75">
      <c r="L758" s="50"/>
      <c r="M758" s="51"/>
      <c r="N758" s="52"/>
      <c r="O758" s="53"/>
      <c r="P758" s="50"/>
      <c r="Q758" s="54"/>
      <c r="R758" s="55"/>
      <c r="S758" s="55"/>
      <c r="T758" s="55"/>
      <c r="U758" s="56"/>
      <c r="V758" s="55"/>
      <c r="Y758" s="9"/>
      <c r="AC758" s="9"/>
      <c r="AD758" s="57"/>
      <c r="AE758" s="9"/>
      <c r="AF758" s="58"/>
      <c r="AG758" s="1"/>
    </row>
    <row r="759" spans="12:33" ht="12.75">
      <c r="L759" s="50"/>
      <c r="M759" s="51"/>
      <c r="N759" s="52"/>
      <c r="O759" s="53"/>
      <c r="P759" s="50"/>
      <c r="Q759" s="54"/>
      <c r="R759" s="55"/>
      <c r="S759" s="55"/>
      <c r="T759" s="55"/>
      <c r="U759" s="56"/>
      <c r="V759" s="55"/>
      <c r="Y759" s="9"/>
      <c r="AC759" s="9"/>
      <c r="AD759" s="57"/>
      <c r="AE759" s="9"/>
      <c r="AF759" s="58"/>
      <c r="AG759" s="1"/>
    </row>
    <row r="760" spans="12:33" ht="12.75">
      <c r="L760" s="50"/>
      <c r="M760" s="51"/>
      <c r="N760" s="52"/>
      <c r="O760" s="53"/>
      <c r="P760" s="50"/>
      <c r="Q760" s="54"/>
      <c r="R760" s="55"/>
      <c r="S760" s="55"/>
      <c r="T760" s="55"/>
      <c r="U760" s="56"/>
      <c r="V760" s="55"/>
      <c r="Y760" s="9"/>
      <c r="AC760" s="9"/>
      <c r="AD760" s="57"/>
      <c r="AE760" s="9"/>
      <c r="AF760" s="58"/>
      <c r="AG760" s="1"/>
    </row>
    <row r="761" spans="12:33" ht="12.75">
      <c r="L761" s="50"/>
      <c r="M761" s="51"/>
      <c r="N761" s="52"/>
      <c r="O761" s="53"/>
      <c r="P761" s="50"/>
      <c r="Q761" s="54"/>
      <c r="R761" s="55"/>
      <c r="S761" s="55"/>
      <c r="T761" s="55"/>
      <c r="U761" s="56"/>
      <c r="V761" s="55"/>
      <c r="Y761" s="9"/>
      <c r="AC761" s="9"/>
      <c r="AD761" s="57"/>
      <c r="AE761" s="9"/>
      <c r="AF761" s="58"/>
      <c r="AG761" s="1"/>
    </row>
    <row r="762" spans="12:33" ht="12.75">
      <c r="L762" s="50"/>
      <c r="M762" s="51"/>
      <c r="N762" s="52"/>
      <c r="O762" s="53"/>
      <c r="P762" s="50"/>
      <c r="Q762" s="54"/>
      <c r="R762" s="55"/>
      <c r="S762" s="55"/>
      <c r="T762" s="55"/>
      <c r="U762" s="56"/>
      <c r="V762" s="55"/>
      <c r="Y762" s="9"/>
      <c r="AC762" s="9"/>
      <c r="AD762" s="57"/>
      <c r="AE762" s="9"/>
      <c r="AF762" s="58"/>
      <c r="AG762" s="1"/>
    </row>
    <row r="763" spans="12:33" ht="12.75">
      <c r="L763" s="50"/>
      <c r="M763" s="51"/>
      <c r="N763" s="52"/>
      <c r="O763" s="53"/>
      <c r="P763" s="50"/>
      <c r="Q763" s="54"/>
      <c r="R763" s="55"/>
      <c r="S763" s="55"/>
      <c r="T763" s="55"/>
      <c r="U763" s="56"/>
      <c r="V763" s="55"/>
      <c r="Y763" s="9"/>
      <c r="AC763" s="9"/>
      <c r="AD763" s="57"/>
      <c r="AE763" s="9"/>
      <c r="AF763" s="58"/>
      <c r="AG763" s="1"/>
    </row>
    <row r="764" spans="12:33" ht="12.75">
      <c r="L764" s="50"/>
      <c r="M764" s="51"/>
      <c r="N764" s="52"/>
      <c r="O764" s="53"/>
      <c r="P764" s="50"/>
      <c r="Q764" s="54"/>
      <c r="R764" s="55"/>
      <c r="S764" s="55"/>
      <c r="T764" s="55"/>
      <c r="U764" s="56"/>
      <c r="V764" s="55"/>
      <c r="Y764" s="9"/>
      <c r="AC764" s="9"/>
      <c r="AD764" s="57"/>
      <c r="AE764" s="9"/>
      <c r="AF764" s="58"/>
      <c r="AG764" s="1"/>
    </row>
    <row r="765" spans="12:33" ht="12.75">
      <c r="L765" s="50"/>
      <c r="M765" s="51"/>
      <c r="N765" s="52"/>
      <c r="O765" s="53"/>
      <c r="P765" s="50"/>
      <c r="Q765" s="54"/>
      <c r="R765" s="55"/>
      <c r="S765" s="55"/>
      <c r="T765" s="55"/>
      <c r="U765" s="56"/>
      <c r="V765" s="55"/>
      <c r="Y765" s="9"/>
      <c r="AC765" s="9"/>
      <c r="AD765" s="57"/>
      <c r="AE765" s="9"/>
      <c r="AF765" s="58"/>
      <c r="AG765" s="1"/>
    </row>
    <row r="766" spans="12:33" ht="12.75">
      <c r="L766" s="50"/>
      <c r="M766" s="51"/>
      <c r="N766" s="52"/>
      <c r="O766" s="53"/>
      <c r="P766" s="50"/>
      <c r="Q766" s="54"/>
      <c r="R766" s="55"/>
      <c r="S766" s="55"/>
      <c r="T766" s="55"/>
      <c r="U766" s="56"/>
      <c r="V766" s="55"/>
      <c r="Y766" s="9"/>
      <c r="AC766" s="9"/>
      <c r="AD766" s="57"/>
      <c r="AE766" s="9"/>
      <c r="AF766" s="58"/>
      <c r="AG766" s="1"/>
    </row>
    <row r="767" spans="12:33" ht="12.75">
      <c r="L767" s="50"/>
      <c r="M767" s="51"/>
      <c r="N767" s="52"/>
      <c r="O767" s="53"/>
      <c r="P767" s="50"/>
      <c r="Q767" s="54"/>
      <c r="R767" s="55"/>
      <c r="S767" s="55"/>
      <c r="T767" s="55"/>
      <c r="U767" s="56"/>
      <c r="V767" s="55"/>
      <c r="Y767" s="9"/>
      <c r="AC767" s="9"/>
      <c r="AD767" s="57"/>
      <c r="AE767" s="9"/>
      <c r="AF767" s="58"/>
      <c r="AG767" s="1"/>
    </row>
    <row r="768" spans="12:33" ht="21.6" customHeight="1">
      <c r="L768" s="50"/>
      <c r="M768" s="51"/>
      <c r="N768" s="52"/>
      <c r="O768" s="53"/>
      <c r="P768" s="50"/>
      <c r="Q768" s="54"/>
      <c r="R768" s="55"/>
      <c r="S768" s="55"/>
      <c r="T768" s="55"/>
      <c r="U768" s="56"/>
      <c r="V768" s="55"/>
      <c r="Y768" s="9"/>
      <c r="AC768" s="9"/>
      <c r="AD768" s="57"/>
      <c r="AE768" s="9"/>
      <c r="AF768" s="58"/>
      <c r="AG768" s="1"/>
    </row>
    <row r="769" spans="12:33" ht="12.75">
      <c r="L769" s="50"/>
      <c r="M769" s="51"/>
      <c r="N769" s="52"/>
      <c r="O769" s="53"/>
      <c r="P769" s="50"/>
      <c r="Q769" s="54"/>
      <c r="R769" s="55"/>
      <c r="S769" s="55"/>
      <c r="T769" s="55"/>
      <c r="U769" s="56"/>
      <c r="V769" s="55"/>
      <c r="Y769" s="9"/>
      <c r="AC769" s="9"/>
      <c r="AD769" s="57"/>
      <c r="AE769" s="9"/>
      <c r="AF769" s="58"/>
      <c r="AG769" s="1"/>
    </row>
    <row r="770" spans="12:33" ht="12.75">
      <c r="L770" s="50"/>
      <c r="M770" s="51"/>
      <c r="N770" s="52"/>
      <c r="O770" s="53"/>
      <c r="P770" s="50"/>
      <c r="Q770" s="54"/>
      <c r="R770" s="55"/>
      <c r="S770" s="55"/>
      <c r="T770" s="55"/>
      <c r="U770" s="56"/>
      <c r="V770" s="55"/>
      <c r="Y770" s="9"/>
      <c r="AC770" s="9"/>
      <c r="AD770" s="57"/>
      <c r="AE770" s="9"/>
      <c r="AF770" s="58"/>
      <c r="AG770" s="1"/>
    </row>
    <row r="771" spans="12:33" ht="12.75">
      <c r="L771" s="50"/>
      <c r="M771" s="51"/>
      <c r="N771" s="52"/>
      <c r="O771" s="53"/>
      <c r="P771" s="50"/>
      <c r="Q771" s="54"/>
      <c r="R771" s="55"/>
      <c r="S771" s="55"/>
      <c r="T771" s="55"/>
      <c r="U771" s="56"/>
      <c r="V771" s="55"/>
      <c r="Y771" s="9"/>
      <c r="AC771" s="9"/>
      <c r="AD771" s="57"/>
      <c r="AE771" s="9"/>
      <c r="AF771" s="58"/>
      <c r="AG771" s="1"/>
    </row>
    <row r="772" spans="12:33" ht="12.75">
      <c r="L772" s="50"/>
      <c r="M772" s="51"/>
      <c r="N772" s="52"/>
      <c r="O772" s="53"/>
      <c r="P772" s="50"/>
      <c r="Q772" s="54"/>
      <c r="R772" s="55"/>
      <c r="S772" s="55"/>
      <c r="T772" s="55"/>
      <c r="U772" s="56"/>
      <c r="V772" s="55"/>
      <c r="Y772" s="9"/>
      <c r="AC772" s="9"/>
      <c r="AD772" s="57"/>
      <c r="AE772" s="9"/>
      <c r="AF772" s="58"/>
      <c r="AG772" s="1"/>
    </row>
    <row r="773" spans="12:33" ht="12.75">
      <c r="L773" s="50"/>
      <c r="M773" s="51"/>
      <c r="N773" s="52"/>
      <c r="O773" s="53"/>
      <c r="P773" s="50"/>
      <c r="Q773" s="54"/>
      <c r="R773" s="55"/>
      <c r="S773" s="55"/>
      <c r="T773" s="55"/>
      <c r="U773" s="56"/>
      <c r="V773" s="55"/>
      <c r="Y773" s="9"/>
      <c r="AC773" s="9"/>
      <c r="AD773" s="57"/>
      <c r="AE773" s="9"/>
      <c r="AF773" s="58"/>
      <c r="AG773" s="1"/>
    </row>
    <row r="774" spans="12:33" ht="12.75">
      <c r="L774" s="50"/>
      <c r="M774" s="51"/>
      <c r="N774" s="52"/>
      <c r="O774" s="53"/>
      <c r="P774" s="50"/>
      <c r="Q774" s="54"/>
      <c r="R774" s="55"/>
      <c r="S774" s="55"/>
      <c r="T774" s="55"/>
      <c r="U774" s="56"/>
      <c r="V774" s="55"/>
      <c r="Y774" s="9"/>
      <c r="AC774" s="9"/>
      <c r="AD774" s="57"/>
      <c r="AE774" s="9"/>
      <c r="AF774" s="58"/>
      <c r="AG774" s="1"/>
    </row>
    <row r="775" spans="12:33" ht="12.75">
      <c r="L775" s="50"/>
      <c r="M775" s="51"/>
      <c r="N775" s="52"/>
      <c r="O775" s="53"/>
      <c r="P775" s="50"/>
      <c r="Q775" s="54"/>
      <c r="R775" s="55"/>
      <c r="S775" s="55"/>
      <c r="T775" s="55"/>
      <c r="U775" s="56"/>
      <c r="V775" s="55"/>
      <c r="Y775" s="9"/>
      <c r="AC775" s="9"/>
      <c r="AD775" s="57"/>
      <c r="AE775" s="9"/>
      <c r="AF775" s="58"/>
      <c r="AG775" s="1"/>
    </row>
    <row r="776" spans="12:33" ht="12.75">
      <c r="L776" s="50"/>
      <c r="M776" s="51"/>
      <c r="N776" s="52"/>
      <c r="O776" s="53"/>
      <c r="P776" s="50"/>
      <c r="Q776" s="54"/>
      <c r="R776" s="55"/>
      <c r="S776" s="55"/>
      <c r="T776" s="55"/>
      <c r="U776" s="56"/>
      <c r="V776" s="55"/>
      <c r="Y776" s="9"/>
      <c r="AC776" s="9"/>
      <c r="AD776" s="57"/>
      <c r="AE776" s="9"/>
      <c r="AF776" s="58"/>
      <c r="AG776" s="1"/>
    </row>
    <row r="777" spans="12:33" ht="12.75">
      <c r="L777" s="50"/>
      <c r="M777" s="51"/>
      <c r="N777" s="52"/>
      <c r="O777" s="53"/>
      <c r="P777" s="50"/>
      <c r="Q777" s="54"/>
      <c r="R777" s="55"/>
      <c r="S777" s="55"/>
      <c r="T777" s="55"/>
      <c r="U777" s="56"/>
      <c r="V777" s="55"/>
      <c r="Y777" s="9"/>
      <c r="AC777" s="9"/>
      <c r="AD777" s="57"/>
      <c r="AE777" s="9"/>
      <c r="AF777" s="58"/>
      <c r="AG777" s="1"/>
    </row>
    <row r="778" spans="12:33" ht="12.75">
      <c r="L778" s="50"/>
      <c r="M778" s="51"/>
      <c r="N778" s="52"/>
      <c r="O778" s="53"/>
      <c r="P778" s="50"/>
      <c r="Q778" s="54"/>
      <c r="R778" s="55"/>
      <c r="S778" s="55"/>
      <c r="T778" s="55"/>
      <c r="U778" s="56"/>
      <c r="V778" s="55"/>
      <c r="Y778" s="9"/>
      <c r="AC778" s="9"/>
      <c r="AD778" s="57"/>
      <c r="AE778" s="9"/>
      <c r="AF778" s="58"/>
      <c r="AG778" s="1"/>
    </row>
    <row r="779" spans="12:33" ht="12.75">
      <c r="L779" s="50"/>
      <c r="M779" s="51"/>
      <c r="N779" s="52"/>
      <c r="O779" s="53"/>
      <c r="P779" s="50"/>
      <c r="Q779" s="54"/>
      <c r="R779" s="55"/>
      <c r="S779" s="55"/>
      <c r="T779" s="55"/>
      <c r="U779" s="56"/>
      <c r="V779" s="55"/>
      <c r="Y779" s="9"/>
      <c r="AC779" s="9"/>
      <c r="AD779" s="57"/>
      <c r="AE779" s="9"/>
      <c r="AF779" s="58"/>
      <c r="AG779" s="1"/>
    </row>
    <row r="780" spans="12:33" ht="12.75">
      <c r="L780" s="50"/>
      <c r="M780" s="51"/>
      <c r="N780" s="52"/>
      <c r="O780" s="53"/>
      <c r="P780" s="50"/>
      <c r="Q780" s="54"/>
      <c r="R780" s="55"/>
      <c r="S780" s="55"/>
      <c r="T780" s="55"/>
      <c r="U780" s="56"/>
      <c r="V780" s="55"/>
      <c r="Y780" s="9"/>
      <c r="AC780" s="9"/>
      <c r="AD780" s="57"/>
      <c r="AE780" s="9"/>
      <c r="AF780" s="58"/>
      <c r="AG780" s="1"/>
    </row>
    <row r="781" spans="12:33" ht="12.75">
      <c r="L781" s="50"/>
      <c r="M781" s="51"/>
      <c r="N781" s="52"/>
      <c r="O781" s="53"/>
      <c r="P781" s="50"/>
      <c r="Q781" s="54"/>
      <c r="R781" s="55"/>
      <c r="S781" s="55"/>
      <c r="T781" s="55"/>
      <c r="U781" s="56"/>
      <c r="V781" s="55"/>
      <c r="Y781" s="9"/>
      <c r="AC781" s="9"/>
      <c r="AD781" s="57"/>
      <c r="AE781" s="9"/>
      <c r="AF781" s="58"/>
      <c r="AG781" s="1"/>
    </row>
    <row r="782" spans="12:33" ht="12.75">
      <c r="L782" s="50"/>
      <c r="M782" s="51"/>
      <c r="N782" s="52"/>
      <c r="O782" s="53"/>
      <c r="P782" s="50"/>
      <c r="Q782" s="54"/>
      <c r="R782" s="55"/>
      <c r="S782" s="55"/>
      <c r="T782" s="55"/>
      <c r="U782" s="56"/>
      <c r="V782" s="55"/>
      <c r="Y782" s="9"/>
      <c r="AC782" s="9"/>
      <c r="AD782" s="57"/>
      <c r="AE782" s="9"/>
      <c r="AF782" s="58"/>
      <c r="AG782" s="1"/>
    </row>
    <row r="783" spans="12:33" ht="12.75">
      <c r="L783" s="50"/>
      <c r="M783" s="51"/>
      <c r="N783" s="52"/>
      <c r="O783" s="53"/>
      <c r="P783" s="50"/>
      <c r="Q783" s="54"/>
      <c r="R783" s="55"/>
      <c r="S783" s="55"/>
      <c r="T783" s="55"/>
      <c r="U783" s="56"/>
      <c r="V783" s="55"/>
      <c r="Y783" s="9"/>
      <c r="AC783" s="9"/>
      <c r="AD783" s="57"/>
      <c r="AE783" s="9"/>
      <c r="AF783" s="58"/>
      <c r="AG783" s="1"/>
    </row>
    <row r="784" spans="12:33" ht="12.75">
      <c r="L784" s="50"/>
      <c r="M784" s="51"/>
      <c r="N784" s="52"/>
      <c r="O784" s="53"/>
      <c r="P784" s="50"/>
      <c r="Q784" s="54"/>
      <c r="R784" s="55"/>
      <c r="S784" s="55"/>
      <c r="T784" s="55"/>
      <c r="U784" s="56"/>
      <c r="V784" s="55"/>
      <c r="Y784" s="9"/>
      <c r="AC784" s="9"/>
      <c r="AD784" s="57"/>
      <c r="AE784" s="9"/>
      <c r="AF784" s="58"/>
      <c r="AG784" s="1"/>
    </row>
    <row r="785" spans="12:33" ht="12.75">
      <c r="L785" s="50"/>
      <c r="M785" s="51"/>
      <c r="N785" s="52"/>
      <c r="O785" s="53"/>
      <c r="P785" s="50"/>
      <c r="Q785" s="54"/>
      <c r="R785" s="55"/>
      <c r="S785" s="55"/>
      <c r="T785" s="55"/>
      <c r="U785" s="56"/>
      <c r="V785" s="55"/>
      <c r="Y785" s="9"/>
      <c r="AC785" s="9"/>
      <c r="AD785" s="57"/>
      <c r="AE785" s="9"/>
      <c r="AF785" s="58"/>
      <c r="AG785" s="1"/>
    </row>
    <row r="786" spans="12:33" ht="12.75">
      <c r="L786" s="50"/>
      <c r="M786" s="51"/>
      <c r="N786" s="52"/>
      <c r="O786" s="53"/>
      <c r="P786" s="50"/>
      <c r="Q786" s="54"/>
      <c r="R786" s="55"/>
      <c r="S786" s="55"/>
      <c r="T786" s="55"/>
      <c r="U786" s="56"/>
      <c r="V786" s="55"/>
      <c r="Y786" s="9"/>
      <c r="AC786" s="9"/>
      <c r="AD786" s="57"/>
      <c r="AE786" s="9"/>
      <c r="AF786" s="58"/>
      <c r="AG786" s="1"/>
    </row>
    <row r="787" spans="12:33" ht="12.75">
      <c r="L787" s="50"/>
      <c r="M787" s="51"/>
      <c r="N787" s="52"/>
      <c r="O787" s="53"/>
      <c r="P787" s="50"/>
      <c r="Q787" s="54"/>
      <c r="R787" s="55"/>
      <c r="S787" s="55"/>
      <c r="T787" s="55"/>
      <c r="U787" s="56"/>
      <c r="V787" s="55"/>
      <c r="Y787" s="9"/>
      <c r="AC787" s="9"/>
      <c r="AD787" s="57"/>
      <c r="AE787" s="9"/>
      <c r="AF787" s="58"/>
      <c r="AG787" s="1"/>
    </row>
    <row r="788" spans="12:33" ht="12.75">
      <c r="L788" s="50"/>
      <c r="M788" s="51"/>
      <c r="N788" s="52"/>
      <c r="O788" s="53"/>
      <c r="P788" s="50"/>
      <c r="Q788" s="54"/>
      <c r="R788" s="55"/>
      <c r="S788" s="55"/>
      <c r="T788" s="55"/>
      <c r="U788" s="56"/>
      <c r="V788" s="55"/>
      <c r="Y788" s="9"/>
      <c r="AC788" s="9"/>
      <c r="AD788" s="57"/>
      <c r="AE788" s="9"/>
      <c r="AF788" s="58"/>
      <c r="AG788" s="1"/>
    </row>
    <row r="789" spans="12:33" ht="12.75">
      <c r="L789" s="50"/>
      <c r="M789" s="51"/>
      <c r="N789" s="52"/>
      <c r="O789" s="53"/>
      <c r="P789" s="50"/>
      <c r="Q789" s="54"/>
      <c r="R789" s="55"/>
      <c r="S789" s="55"/>
      <c r="T789" s="55"/>
      <c r="U789" s="56"/>
      <c r="V789" s="55"/>
      <c r="Y789" s="9"/>
      <c r="AC789" s="9"/>
      <c r="AD789" s="57"/>
      <c r="AE789" s="9"/>
      <c r="AF789" s="58"/>
      <c r="AG789" s="1"/>
    </row>
    <row r="790" spans="12:33" ht="12.75">
      <c r="L790" s="50"/>
      <c r="M790" s="51"/>
      <c r="N790" s="52"/>
      <c r="O790" s="53"/>
      <c r="P790" s="50"/>
      <c r="Q790" s="54"/>
      <c r="R790" s="55"/>
      <c r="S790" s="55"/>
      <c r="T790" s="55"/>
      <c r="U790" s="56"/>
      <c r="V790" s="55"/>
      <c r="Y790" s="9"/>
      <c r="AC790" s="9"/>
      <c r="AD790" s="57"/>
      <c r="AE790" s="9"/>
      <c r="AF790" s="58"/>
      <c r="AG790" s="1"/>
    </row>
    <row r="791" spans="12:33" ht="12.75">
      <c r="L791" s="50"/>
      <c r="M791" s="51"/>
      <c r="N791" s="52"/>
      <c r="O791" s="53"/>
      <c r="P791" s="50"/>
      <c r="Q791" s="54"/>
      <c r="R791" s="55"/>
      <c r="S791" s="55"/>
      <c r="T791" s="55"/>
      <c r="U791" s="56"/>
      <c r="V791" s="55"/>
      <c r="Y791" s="9"/>
      <c r="AC791" s="9"/>
      <c r="AD791" s="57"/>
      <c r="AE791" s="9"/>
      <c r="AF791" s="58"/>
      <c r="AG791" s="1"/>
    </row>
    <row r="792" spans="12:33" ht="12.75">
      <c r="L792" s="50"/>
      <c r="M792" s="51"/>
      <c r="N792" s="52"/>
      <c r="O792" s="53"/>
      <c r="P792" s="50"/>
      <c r="Q792" s="54"/>
      <c r="R792" s="55"/>
      <c r="S792" s="55"/>
      <c r="T792" s="55"/>
      <c r="U792" s="56"/>
      <c r="V792" s="55"/>
      <c r="Y792" s="9"/>
      <c r="AC792" s="9"/>
      <c r="AD792" s="57"/>
      <c r="AE792" s="9"/>
      <c r="AF792" s="58"/>
      <c r="AG792" s="1"/>
    </row>
    <row r="793" spans="12:33" ht="12.75">
      <c r="L793" s="50"/>
      <c r="M793" s="51"/>
      <c r="N793" s="52"/>
      <c r="O793" s="53"/>
      <c r="P793" s="50"/>
      <c r="Q793" s="54"/>
      <c r="R793" s="55"/>
      <c r="S793" s="55"/>
      <c r="T793" s="55"/>
      <c r="U793" s="56"/>
      <c r="V793" s="55"/>
      <c r="Y793" s="9"/>
      <c r="AC793" s="9"/>
      <c r="AD793" s="57"/>
      <c r="AE793" s="9"/>
      <c r="AF793" s="58"/>
      <c r="AG793" s="1"/>
    </row>
    <row r="794" spans="12:33" ht="12.75">
      <c r="L794" s="50"/>
      <c r="M794" s="51"/>
      <c r="N794" s="52"/>
      <c r="O794" s="53"/>
      <c r="P794" s="50"/>
      <c r="Q794" s="54"/>
      <c r="R794" s="55"/>
      <c r="S794" s="55"/>
      <c r="T794" s="55"/>
      <c r="U794" s="56"/>
      <c r="V794" s="55"/>
      <c r="Y794" s="9"/>
      <c r="AC794" s="9"/>
      <c r="AD794" s="57"/>
      <c r="AE794" s="9"/>
      <c r="AF794" s="58"/>
      <c r="AG794" s="1"/>
    </row>
    <row r="795" spans="12:33" ht="12.75">
      <c r="L795" s="50"/>
      <c r="M795" s="51"/>
      <c r="N795" s="52"/>
      <c r="O795" s="53"/>
      <c r="P795" s="50"/>
      <c r="Q795" s="54"/>
      <c r="R795" s="55"/>
      <c r="S795" s="55"/>
      <c r="T795" s="55"/>
      <c r="U795" s="56"/>
      <c r="V795" s="55"/>
      <c r="Y795" s="9"/>
      <c r="AC795" s="9"/>
      <c r="AD795" s="57"/>
      <c r="AE795" s="9"/>
      <c r="AF795" s="58"/>
      <c r="AG795" s="1"/>
    </row>
    <row r="796" spans="12:33" ht="23.1" customHeight="1">
      <c r="L796" s="50"/>
      <c r="M796" s="51"/>
      <c r="N796" s="52"/>
      <c r="O796" s="53"/>
      <c r="P796" s="50"/>
      <c r="Q796" s="54"/>
      <c r="R796" s="55"/>
      <c r="S796" s="55"/>
      <c r="T796" s="55"/>
      <c r="U796" s="56"/>
      <c r="V796" s="55"/>
      <c r="Y796" s="9"/>
      <c r="AC796" s="9"/>
      <c r="AD796" s="57"/>
      <c r="AE796" s="9"/>
      <c r="AF796" s="58"/>
      <c r="AG796" s="1"/>
    </row>
    <row r="797" spans="12:33" ht="12.75">
      <c r="L797" s="50"/>
      <c r="M797" s="51"/>
      <c r="N797" s="52"/>
      <c r="O797" s="53"/>
      <c r="P797" s="50"/>
      <c r="Q797" s="54"/>
      <c r="R797" s="55"/>
      <c r="S797" s="55"/>
      <c r="T797" s="55"/>
      <c r="U797" s="56"/>
      <c r="V797" s="55"/>
      <c r="Y797" s="9"/>
      <c r="AC797" s="9"/>
      <c r="AD797" s="57"/>
      <c r="AE797" s="9"/>
      <c r="AF797" s="58"/>
      <c r="AG797" s="1"/>
    </row>
    <row r="798" spans="12:33" ht="12.75">
      <c r="L798" s="50"/>
      <c r="M798" s="51"/>
      <c r="N798" s="52"/>
      <c r="O798" s="53"/>
      <c r="P798" s="50"/>
      <c r="Q798" s="54"/>
      <c r="R798" s="55"/>
      <c r="S798" s="55"/>
      <c r="T798" s="55"/>
      <c r="U798" s="56"/>
      <c r="V798" s="55"/>
      <c r="Y798" s="9"/>
      <c r="AC798" s="9"/>
      <c r="AD798" s="57"/>
      <c r="AE798" s="9"/>
      <c r="AF798" s="58"/>
      <c r="AG798" s="1"/>
    </row>
    <row r="799" spans="12:33" ht="12.75">
      <c r="L799" s="50"/>
      <c r="M799" s="51"/>
      <c r="N799" s="52"/>
      <c r="O799" s="53"/>
      <c r="P799" s="50"/>
      <c r="Q799" s="54"/>
      <c r="R799" s="55"/>
      <c r="S799" s="55"/>
      <c r="T799" s="55"/>
      <c r="U799" s="56"/>
      <c r="V799" s="55"/>
      <c r="Y799" s="9"/>
      <c r="AC799" s="9"/>
      <c r="AD799" s="57"/>
      <c r="AE799" s="9"/>
      <c r="AF799" s="58"/>
      <c r="AG799" s="1"/>
    </row>
    <row r="800" spans="12:33" ht="12.75">
      <c r="L800" s="50"/>
      <c r="M800" s="51"/>
      <c r="N800" s="52"/>
      <c r="O800" s="53"/>
      <c r="P800" s="50"/>
      <c r="Q800" s="54"/>
      <c r="R800" s="55"/>
      <c r="S800" s="55"/>
      <c r="T800" s="55"/>
      <c r="U800" s="56"/>
      <c r="V800" s="55"/>
      <c r="Y800" s="9"/>
      <c r="AC800" s="9"/>
      <c r="AD800" s="57"/>
      <c r="AE800" s="9"/>
      <c r="AF800" s="58"/>
      <c r="AG800" s="1"/>
    </row>
    <row r="801" spans="12:33" ht="12.75">
      <c r="L801" s="50"/>
      <c r="M801" s="51"/>
      <c r="N801" s="52"/>
      <c r="O801" s="53"/>
      <c r="P801" s="50"/>
      <c r="Q801" s="54"/>
      <c r="R801" s="55"/>
      <c r="S801" s="55"/>
      <c r="T801" s="55"/>
      <c r="U801" s="56"/>
      <c r="V801" s="55"/>
      <c r="Y801" s="9"/>
      <c r="AC801" s="9"/>
      <c r="AD801" s="57"/>
      <c r="AE801" s="9"/>
      <c r="AF801" s="58"/>
      <c r="AG801" s="1"/>
    </row>
    <row r="802" spans="12:33" ht="12.75">
      <c r="L802" s="50"/>
      <c r="M802" s="51"/>
      <c r="N802" s="52"/>
      <c r="O802" s="53"/>
      <c r="P802" s="50"/>
      <c r="Q802" s="54"/>
      <c r="R802" s="55"/>
      <c r="S802" s="55"/>
      <c r="T802" s="55"/>
      <c r="U802" s="56"/>
      <c r="V802" s="55"/>
      <c r="Y802" s="9"/>
      <c r="AC802" s="9"/>
      <c r="AD802" s="57"/>
      <c r="AE802" s="9"/>
      <c r="AF802" s="58"/>
      <c r="AG802" s="1"/>
    </row>
    <row r="803" spans="12:33" ht="12.75">
      <c r="L803" s="50"/>
      <c r="M803" s="51"/>
      <c r="N803" s="52"/>
      <c r="O803" s="53"/>
      <c r="P803" s="50"/>
      <c r="Q803" s="54"/>
      <c r="R803" s="55"/>
      <c r="S803" s="55"/>
      <c r="T803" s="55"/>
      <c r="U803" s="56"/>
      <c r="V803" s="55"/>
      <c r="Y803" s="9"/>
      <c r="AC803" s="9"/>
      <c r="AD803" s="57"/>
      <c r="AE803" s="9"/>
      <c r="AF803" s="58"/>
      <c r="AG803" s="1"/>
    </row>
    <row r="804" spans="12:33" ht="21.6" customHeight="1">
      <c r="L804" s="50"/>
      <c r="M804" s="51"/>
      <c r="N804" s="52"/>
      <c r="O804" s="53"/>
      <c r="P804" s="50"/>
      <c r="Q804" s="54"/>
      <c r="R804" s="55"/>
      <c r="S804" s="55"/>
      <c r="T804" s="55"/>
      <c r="U804" s="56"/>
      <c r="V804" s="55"/>
      <c r="Y804" s="9"/>
      <c r="AC804" s="9"/>
      <c r="AD804" s="57"/>
      <c r="AE804" s="9"/>
      <c r="AF804" s="58"/>
      <c r="AG804" s="1"/>
    </row>
    <row r="805" spans="12:33" ht="12.75">
      <c r="L805" s="50"/>
      <c r="M805" s="51"/>
      <c r="N805" s="52"/>
      <c r="O805" s="53"/>
      <c r="P805" s="50"/>
      <c r="Q805" s="54"/>
      <c r="R805" s="55"/>
      <c r="S805" s="55"/>
      <c r="T805" s="55"/>
      <c r="U805" s="56"/>
      <c r="V805" s="55"/>
      <c r="Y805" s="9"/>
      <c r="AC805" s="9"/>
      <c r="AD805" s="57"/>
      <c r="AE805" s="9"/>
      <c r="AF805" s="58"/>
      <c r="AG805" s="1"/>
    </row>
    <row r="806" spans="12:33" ht="13.4" customHeight="1">
      <c r="L806" s="50"/>
      <c r="M806" s="51"/>
      <c r="N806" s="52"/>
      <c r="O806" s="53"/>
      <c r="P806" s="50"/>
      <c r="Q806" s="54"/>
      <c r="R806" s="55"/>
      <c r="S806" s="55"/>
      <c r="T806" s="55"/>
      <c r="U806" s="56"/>
      <c r="V806" s="55"/>
      <c r="Y806" s="9"/>
      <c r="AC806" s="9"/>
      <c r="AD806" s="57"/>
      <c r="AE806" s="9"/>
      <c r="AF806" s="58"/>
      <c r="AG806" s="1"/>
    </row>
    <row r="807" spans="12:33" ht="12.75">
      <c r="L807" s="50"/>
      <c r="M807" s="51"/>
      <c r="N807" s="52"/>
      <c r="O807" s="53"/>
      <c r="P807" s="50"/>
      <c r="Q807" s="54"/>
      <c r="R807" s="55"/>
      <c r="S807" s="55"/>
      <c r="T807" s="55"/>
      <c r="U807" s="56"/>
      <c r="V807" s="55"/>
      <c r="Y807" s="9"/>
      <c r="AC807" s="9"/>
      <c r="AD807" s="57"/>
      <c r="AE807" s="9"/>
      <c r="AF807" s="58"/>
      <c r="AG807" s="1"/>
    </row>
    <row r="808" spans="12:33" ht="13.4" customHeight="1">
      <c r="L808" s="50"/>
      <c r="M808" s="51"/>
      <c r="N808" s="52"/>
      <c r="O808" s="53"/>
      <c r="P808" s="50"/>
      <c r="Q808" s="54"/>
      <c r="R808" s="55"/>
      <c r="S808" s="55"/>
      <c r="T808" s="55"/>
      <c r="U808" s="56"/>
      <c r="V808" s="55"/>
      <c r="Y808" s="9"/>
      <c r="AC808" s="9"/>
      <c r="AD808" s="57"/>
      <c r="AE808" s="9"/>
      <c r="AF808" s="58"/>
      <c r="AG808" s="1"/>
    </row>
    <row r="809" spans="12:33" ht="12.75">
      <c r="L809" s="50"/>
      <c r="M809" s="51"/>
      <c r="N809" s="52"/>
      <c r="O809" s="53"/>
      <c r="P809" s="50"/>
      <c r="Q809" s="54"/>
      <c r="R809" s="55"/>
      <c r="S809" s="55"/>
      <c r="T809" s="55"/>
      <c r="U809" s="56"/>
      <c r="V809" s="55"/>
      <c r="Y809" s="9"/>
      <c r="AC809" s="9"/>
      <c r="AD809" s="57"/>
      <c r="AE809" s="9"/>
      <c r="AF809" s="58"/>
      <c r="AG809" s="1"/>
    </row>
    <row r="810" spans="12:33" ht="12.75">
      <c r="L810" s="50"/>
      <c r="M810" s="51"/>
      <c r="N810" s="52"/>
      <c r="O810" s="53"/>
      <c r="P810" s="50"/>
      <c r="Q810" s="54"/>
      <c r="R810" s="55"/>
      <c r="S810" s="55"/>
      <c r="T810" s="55"/>
      <c r="U810" s="56"/>
      <c r="V810" s="55"/>
      <c r="Y810" s="9"/>
      <c r="AC810" s="9"/>
      <c r="AD810" s="57"/>
      <c r="AE810" s="9"/>
      <c r="AF810" s="58"/>
      <c r="AG810" s="1"/>
    </row>
    <row r="811" spans="12:33" ht="12.75">
      <c r="L811" s="50"/>
      <c r="M811" s="51"/>
      <c r="N811" s="52"/>
      <c r="O811" s="53"/>
      <c r="P811" s="50"/>
      <c r="Q811" s="54"/>
      <c r="R811" s="55"/>
      <c r="S811" s="55"/>
      <c r="T811" s="55"/>
      <c r="U811" s="56"/>
      <c r="V811" s="55"/>
      <c r="Y811" s="9"/>
      <c r="AC811" s="9"/>
      <c r="AD811" s="57"/>
      <c r="AE811" s="9"/>
      <c r="AF811" s="58"/>
      <c r="AG811" s="1"/>
    </row>
    <row r="812" spans="12:33" ht="12.75">
      <c r="L812" s="50"/>
      <c r="M812" s="51"/>
      <c r="N812" s="52"/>
      <c r="O812" s="53"/>
      <c r="P812" s="50"/>
      <c r="Q812" s="54"/>
      <c r="R812" s="55"/>
      <c r="S812" s="55"/>
      <c r="T812" s="55"/>
      <c r="U812" s="56"/>
      <c r="V812" s="55"/>
      <c r="Y812" s="9"/>
      <c r="AC812" s="9"/>
      <c r="AD812" s="57"/>
      <c r="AE812" s="9"/>
      <c r="AF812" s="58"/>
      <c r="AG812" s="1"/>
    </row>
    <row r="813" spans="12:33" ht="12.75">
      <c r="L813" s="50"/>
      <c r="M813" s="51"/>
      <c r="N813" s="52"/>
      <c r="O813" s="53"/>
      <c r="P813" s="50"/>
      <c r="Q813" s="54"/>
      <c r="R813" s="55"/>
      <c r="S813" s="55"/>
      <c r="T813" s="55"/>
      <c r="U813" s="56"/>
      <c r="V813" s="55"/>
      <c r="Y813" s="9"/>
      <c r="AC813" s="9"/>
      <c r="AD813" s="57"/>
      <c r="AE813" s="9"/>
      <c r="AF813" s="58"/>
      <c r="AG813" s="1"/>
    </row>
    <row r="814" spans="12:33" ht="12.75">
      <c r="L814" s="50"/>
      <c r="M814" s="51"/>
      <c r="N814" s="52"/>
      <c r="O814" s="53"/>
      <c r="P814" s="50"/>
      <c r="Q814" s="54"/>
      <c r="R814" s="55"/>
      <c r="S814" s="55"/>
      <c r="T814" s="55"/>
      <c r="U814" s="56"/>
      <c r="V814" s="55"/>
      <c r="Y814" s="9"/>
      <c r="AC814" s="9"/>
      <c r="AD814" s="57"/>
      <c r="AE814" s="9"/>
      <c r="AF814" s="58"/>
      <c r="AG814" s="1"/>
    </row>
    <row r="815" spans="12:33" ht="12.75">
      <c r="L815" s="50"/>
      <c r="M815" s="51"/>
      <c r="N815" s="52"/>
      <c r="O815" s="53"/>
      <c r="P815" s="50"/>
      <c r="Q815" s="54"/>
      <c r="R815" s="55"/>
      <c r="S815" s="55"/>
      <c r="T815" s="55"/>
      <c r="U815" s="56"/>
      <c r="V815" s="55"/>
      <c r="Y815" s="9"/>
      <c r="AC815" s="9"/>
      <c r="AD815" s="57"/>
      <c r="AE815" s="9"/>
      <c r="AF815" s="58"/>
      <c r="AG815" s="1"/>
    </row>
    <row r="816" spans="12:33" ht="21.6" customHeight="1">
      <c r="L816" s="50"/>
      <c r="M816" s="51"/>
      <c r="N816" s="52"/>
      <c r="O816" s="53"/>
      <c r="P816" s="50"/>
      <c r="Q816" s="54"/>
      <c r="R816" s="55"/>
      <c r="S816" s="55"/>
      <c r="T816" s="55"/>
      <c r="U816" s="56"/>
      <c r="V816" s="55"/>
      <c r="Y816" s="9"/>
      <c r="AC816" s="9"/>
      <c r="AD816" s="57"/>
      <c r="AE816" s="9"/>
      <c r="AF816" s="58"/>
      <c r="AG816" s="1"/>
    </row>
    <row r="817" spans="12:33" ht="12.75">
      <c r="L817" s="50"/>
      <c r="M817" s="51"/>
      <c r="N817" s="52"/>
      <c r="O817" s="53"/>
      <c r="P817" s="50"/>
      <c r="Q817" s="54"/>
      <c r="R817" s="55"/>
      <c r="S817" s="55"/>
      <c r="T817" s="55"/>
      <c r="U817" s="56"/>
      <c r="V817" s="55"/>
      <c r="Y817" s="9"/>
      <c r="AC817" s="9"/>
      <c r="AD817" s="57"/>
      <c r="AE817" s="9"/>
      <c r="AF817" s="58"/>
      <c r="AG817" s="1"/>
    </row>
    <row r="818" spans="12:33" ht="12.75">
      <c r="L818" s="50"/>
      <c r="M818" s="51"/>
      <c r="N818" s="52"/>
      <c r="O818" s="53"/>
      <c r="P818" s="50"/>
      <c r="Q818" s="54"/>
      <c r="R818" s="55"/>
      <c r="S818" s="55"/>
      <c r="T818" s="55"/>
      <c r="U818" s="56"/>
      <c r="V818" s="55"/>
      <c r="Y818" s="9"/>
      <c r="AC818" s="9"/>
      <c r="AD818" s="57"/>
      <c r="AE818" s="9"/>
      <c r="AF818" s="58"/>
      <c r="AG818" s="1"/>
    </row>
    <row r="819" spans="12:33" ht="12.75">
      <c r="L819" s="50"/>
      <c r="M819" s="51"/>
      <c r="N819" s="52"/>
      <c r="O819" s="53"/>
      <c r="P819" s="50"/>
      <c r="Q819" s="54"/>
      <c r="R819" s="55"/>
      <c r="S819" s="55"/>
      <c r="T819" s="55"/>
      <c r="U819" s="56"/>
      <c r="V819" s="55"/>
      <c r="Y819" s="9"/>
      <c r="AC819" s="9"/>
      <c r="AD819" s="57"/>
      <c r="AE819" s="9"/>
      <c r="AF819" s="58"/>
      <c r="AG819" s="1"/>
    </row>
    <row r="820" spans="12:33" ht="12.75">
      <c r="L820" s="50"/>
      <c r="M820" s="51"/>
      <c r="N820" s="52"/>
      <c r="O820" s="53"/>
      <c r="P820" s="50"/>
      <c r="Q820" s="54"/>
      <c r="R820" s="55"/>
      <c r="S820" s="55"/>
      <c r="T820" s="55"/>
      <c r="U820" s="56"/>
      <c r="V820" s="55"/>
      <c r="Y820" s="9"/>
      <c r="AC820" s="9"/>
      <c r="AD820" s="57"/>
      <c r="AE820" s="9"/>
      <c r="AF820" s="58"/>
      <c r="AG820" s="1"/>
    </row>
    <row r="821" spans="12:33" ht="12.75">
      <c r="L821" s="50"/>
      <c r="M821" s="51"/>
      <c r="N821" s="52"/>
      <c r="O821" s="53"/>
      <c r="P821" s="50"/>
      <c r="Q821" s="54"/>
      <c r="R821" s="55"/>
      <c r="S821" s="55"/>
      <c r="T821" s="55"/>
      <c r="U821" s="56"/>
      <c r="V821" s="55"/>
      <c r="Y821" s="9"/>
      <c r="AC821" s="9"/>
      <c r="AD821" s="57"/>
      <c r="AE821" s="9"/>
      <c r="AF821" s="58"/>
      <c r="AG821" s="1"/>
    </row>
    <row r="822" spans="12:33" ht="12.75">
      <c r="L822" s="50"/>
      <c r="M822" s="51"/>
      <c r="N822" s="52"/>
      <c r="O822" s="53"/>
      <c r="P822" s="50"/>
      <c r="Q822" s="54"/>
      <c r="R822" s="55"/>
      <c r="S822" s="55"/>
      <c r="T822" s="55"/>
      <c r="U822" s="56"/>
      <c r="V822" s="55"/>
      <c r="Y822" s="9"/>
      <c r="AC822" s="9"/>
      <c r="AD822" s="57"/>
      <c r="AE822" s="9"/>
      <c r="AF822" s="58"/>
      <c r="AG822" s="1"/>
    </row>
    <row r="823" spans="12:33" ht="12.75">
      <c r="L823" s="50"/>
      <c r="M823" s="51"/>
      <c r="N823" s="52"/>
      <c r="O823" s="53"/>
      <c r="P823" s="50"/>
      <c r="Q823" s="54"/>
      <c r="R823" s="55"/>
      <c r="S823" s="55"/>
      <c r="T823" s="55"/>
      <c r="U823" s="56"/>
      <c r="V823" s="55"/>
      <c r="Y823" s="9"/>
      <c r="AC823" s="9"/>
      <c r="AD823" s="57"/>
      <c r="AE823" s="9"/>
      <c r="AF823" s="58"/>
      <c r="AG823" s="1"/>
    </row>
    <row r="824" spans="12:33" ht="12.75">
      <c r="L824" s="50"/>
      <c r="M824" s="51"/>
      <c r="N824" s="52"/>
      <c r="O824" s="53"/>
      <c r="P824" s="50"/>
      <c r="Q824" s="54"/>
      <c r="R824" s="55"/>
      <c r="S824" s="55"/>
      <c r="T824" s="55"/>
      <c r="U824" s="56"/>
      <c r="V824" s="55"/>
      <c r="Y824" s="9"/>
      <c r="AC824" s="9"/>
      <c r="AD824" s="57"/>
      <c r="AE824" s="9"/>
      <c r="AF824" s="58"/>
      <c r="AG824" s="1"/>
    </row>
    <row r="825" spans="12:33" ht="12.75">
      <c r="L825" s="50"/>
      <c r="M825" s="51"/>
      <c r="N825" s="52"/>
      <c r="O825" s="53"/>
      <c r="P825" s="50"/>
      <c r="Q825" s="54"/>
      <c r="R825" s="55"/>
      <c r="S825" s="55"/>
      <c r="T825" s="55"/>
      <c r="U825" s="56"/>
      <c r="V825" s="55"/>
      <c r="Y825" s="9"/>
      <c r="AC825" s="9"/>
      <c r="AD825" s="57"/>
      <c r="AE825" s="9"/>
      <c r="AF825" s="58"/>
      <c r="AG825" s="1"/>
    </row>
    <row r="826" spans="12:33" ht="12.75">
      <c r="L826" s="50"/>
      <c r="M826" s="51"/>
      <c r="N826" s="52"/>
      <c r="O826" s="53"/>
      <c r="P826" s="50"/>
      <c r="Q826" s="54"/>
      <c r="R826" s="55"/>
      <c r="S826" s="55"/>
      <c r="T826" s="55"/>
      <c r="U826" s="56"/>
      <c r="V826" s="55"/>
      <c r="Y826" s="9"/>
      <c r="AC826" s="9"/>
      <c r="AD826" s="57"/>
      <c r="AE826" s="9"/>
      <c r="AF826" s="58"/>
      <c r="AG826" s="1"/>
    </row>
    <row r="827" spans="12:33" ht="19.4" customHeight="1">
      <c r="L827" s="50"/>
      <c r="M827" s="51"/>
      <c r="N827" s="52"/>
      <c r="O827" s="53"/>
      <c r="P827" s="50"/>
      <c r="Q827" s="54"/>
      <c r="R827" s="55"/>
      <c r="S827" s="55"/>
      <c r="T827" s="55"/>
      <c r="U827" s="56"/>
      <c r="V827" s="55"/>
      <c r="Y827" s="9"/>
      <c r="AC827" s="9"/>
      <c r="AD827" s="57"/>
      <c r="AE827" s="9"/>
      <c r="AF827" s="58"/>
      <c r="AG827" s="1"/>
    </row>
    <row r="828" spans="12:33" ht="12.75">
      <c r="L828" s="50"/>
      <c r="M828" s="51"/>
      <c r="N828" s="52"/>
      <c r="O828" s="53"/>
      <c r="P828" s="50"/>
      <c r="Q828" s="54"/>
      <c r="R828" s="55"/>
      <c r="S828" s="55"/>
      <c r="T828" s="55"/>
      <c r="U828" s="56"/>
      <c r="V828" s="55"/>
      <c r="Y828" s="9"/>
      <c r="AC828" s="9"/>
      <c r="AD828" s="57"/>
      <c r="AE828" s="9"/>
      <c r="AF828" s="58"/>
      <c r="AG828" s="1"/>
    </row>
    <row r="829" spans="12:33" ht="12.75">
      <c r="L829" s="50"/>
      <c r="M829" s="51"/>
      <c r="N829" s="52"/>
      <c r="O829" s="53"/>
      <c r="P829" s="50"/>
      <c r="Q829" s="54"/>
      <c r="R829" s="55"/>
      <c r="S829" s="55"/>
      <c r="T829" s="55"/>
      <c r="U829" s="56"/>
      <c r="V829" s="55"/>
      <c r="Y829" s="9"/>
      <c r="AC829" s="9"/>
      <c r="AD829" s="57"/>
      <c r="AE829" s="9"/>
      <c r="AF829" s="58"/>
      <c r="AG829" s="1"/>
    </row>
    <row r="830" spans="12:33" ht="12.75">
      <c r="L830" s="50"/>
      <c r="M830" s="51"/>
      <c r="N830" s="52"/>
      <c r="O830" s="53"/>
      <c r="P830" s="50"/>
      <c r="Q830" s="54"/>
      <c r="R830" s="55"/>
      <c r="S830" s="55"/>
      <c r="T830" s="55"/>
      <c r="U830" s="56"/>
      <c r="V830" s="55"/>
      <c r="Y830" s="9"/>
      <c r="AC830" s="9"/>
      <c r="AD830" s="57"/>
      <c r="AE830" s="9"/>
      <c r="AF830" s="58"/>
      <c r="AG830" s="1"/>
    </row>
    <row r="831" spans="12:33" ht="12.75">
      <c r="L831" s="50"/>
      <c r="M831" s="51"/>
      <c r="N831" s="52"/>
      <c r="O831" s="53"/>
      <c r="P831" s="50"/>
      <c r="Q831" s="54"/>
      <c r="R831" s="55"/>
      <c r="S831" s="55"/>
      <c r="T831" s="55"/>
      <c r="U831" s="56"/>
      <c r="V831" s="55"/>
      <c r="Y831" s="9"/>
      <c r="AC831" s="9"/>
      <c r="AD831" s="57"/>
      <c r="AE831" s="9"/>
      <c r="AF831" s="58"/>
      <c r="AG831" s="1"/>
    </row>
    <row r="832" spans="12:33" ht="13.4" customHeight="1">
      <c r="L832" s="50"/>
      <c r="M832" s="51"/>
      <c r="N832" s="52"/>
      <c r="O832" s="53"/>
      <c r="P832" s="50"/>
      <c r="Q832" s="54"/>
      <c r="R832" s="55"/>
      <c r="S832" s="55"/>
      <c r="T832" s="55"/>
      <c r="U832" s="56"/>
      <c r="V832" s="55"/>
      <c r="Y832" s="9"/>
      <c r="AC832" s="9"/>
      <c r="AD832" s="57"/>
      <c r="AE832" s="9"/>
      <c r="AF832" s="58"/>
      <c r="AG832" s="1"/>
    </row>
    <row r="833" spans="12:33" ht="12.75">
      <c r="L833" s="50"/>
      <c r="M833" s="51"/>
      <c r="N833" s="52"/>
      <c r="O833" s="53"/>
      <c r="P833" s="50"/>
      <c r="Q833" s="54"/>
      <c r="R833" s="55"/>
      <c r="S833" s="55"/>
      <c r="T833" s="55"/>
      <c r="U833" s="56"/>
      <c r="V833" s="55"/>
      <c r="Y833" s="9"/>
      <c r="AC833" s="9"/>
      <c r="AD833" s="57"/>
      <c r="AE833" s="9"/>
      <c r="AF833" s="58"/>
      <c r="AG833" s="1"/>
    </row>
    <row r="834" spans="12:33" ht="13.4" customHeight="1">
      <c r="L834" s="50"/>
      <c r="M834" s="51"/>
      <c r="N834" s="52"/>
      <c r="O834" s="53"/>
      <c r="P834" s="50"/>
      <c r="Q834" s="54"/>
      <c r="R834" s="55"/>
      <c r="S834" s="55"/>
      <c r="T834" s="55"/>
      <c r="U834" s="56"/>
      <c r="V834" s="55"/>
      <c r="Y834" s="9"/>
      <c r="AC834" s="9"/>
      <c r="AD834" s="57"/>
      <c r="AE834" s="9"/>
      <c r="AF834" s="58"/>
      <c r="AG834" s="1"/>
    </row>
    <row r="835" spans="12:33" ht="13.4" customHeight="1">
      <c r="L835" s="50"/>
      <c r="M835" s="51"/>
      <c r="N835" s="52"/>
      <c r="O835" s="53"/>
      <c r="P835" s="50"/>
      <c r="Q835" s="54"/>
      <c r="R835" s="55"/>
      <c r="S835" s="55"/>
      <c r="T835" s="55"/>
      <c r="U835" s="56"/>
      <c r="V835" s="55"/>
      <c r="Y835" s="9"/>
      <c r="AC835" s="9"/>
      <c r="AD835" s="57"/>
      <c r="AE835" s="9"/>
      <c r="AF835" s="58"/>
      <c r="AG835" s="1"/>
    </row>
    <row r="836" spans="12:33" ht="12.75">
      <c r="L836" s="50"/>
      <c r="M836" s="51"/>
      <c r="N836" s="52"/>
      <c r="O836" s="53"/>
      <c r="P836" s="50"/>
      <c r="Q836" s="54"/>
      <c r="R836" s="55"/>
      <c r="S836" s="55"/>
      <c r="T836" s="55"/>
      <c r="U836" s="56"/>
      <c r="V836" s="55"/>
      <c r="Y836" s="9"/>
      <c r="AC836" s="9"/>
      <c r="AD836" s="57"/>
      <c r="AE836" s="9"/>
      <c r="AF836" s="58"/>
      <c r="AG836" s="1"/>
    </row>
    <row r="837" spans="12:33" ht="13.4" customHeight="1">
      <c r="L837" s="50"/>
      <c r="M837" s="51"/>
      <c r="N837" s="52"/>
      <c r="O837" s="53"/>
      <c r="P837" s="50"/>
      <c r="Q837" s="54"/>
      <c r="R837" s="55"/>
      <c r="S837" s="55"/>
      <c r="T837" s="55"/>
      <c r="U837" s="56"/>
      <c r="V837" s="55"/>
      <c r="Y837" s="9"/>
      <c r="AC837" s="9"/>
      <c r="AD837" s="57"/>
      <c r="AE837" s="9"/>
      <c r="AF837" s="58"/>
      <c r="AG837" s="1"/>
    </row>
    <row r="838" spans="12:33" ht="12.75">
      <c r="L838" s="50"/>
      <c r="M838" s="51"/>
      <c r="N838" s="52"/>
      <c r="O838" s="53"/>
      <c r="P838" s="50"/>
      <c r="Q838" s="54"/>
      <c r="R838" s="55"/>
      <c r="S838" s="55"/>
      <c r="T838" s="55"/>
      <c r="U838" s="56"/>
      <c r="V838" s="55"/>
      <c r="Y838" s="9"/>
      <c r="AC838" s="9"/>
      <c r="AD838" s="57"/>
      <c r="AE838" s="9"/>
      <c r="AF838" s="58"/>
      <c r="AG838" s="1"/>
    </row>
    <row r="839" spans="12:33" ht="13.4" customHeight="1">
      <c r="L839" s="50"/>
      <c r="M839" s="51"/>
      <c r="N839" s="52"/>
      <c r="O839" s="53"/>
      <c r="P839" s="50"/>
      <c r="Q839" s="54"/>
      <c r="R839" s="55"/>
      <c r="S839" s="55"/>
      <c r="T839" s="55"/>
      <c r="U839" s="56"/>
      <c r="V839" s="55"/>
      <c r="Y839" s="9"/>
      <c r="AC839" s="9"/>
      <c r="AD839" s="57"/>
      <c r="AE839" s="9"/>
      <c r="AF839" s="58"/>
      <c r="AG839" s="1"/>
    </row>
    <row r="840" spans="12:33" ht="12.75">
      <c r="L840" s="50"/>
      <c r="M840" s="51"/>
      <c r="N840" s="52"/>
      <c r="O840" s="53"/>
      <c r="P840" s="50"/>
      <c r="Q840" s="54"/>
      <c r="R840" s="55"/>
      <c r="S840" s="55"/>
      <c r="T840" s="55"/>
      <c r="U840" s="56"/>
      <c r="V840" s="55"/>
      <c r="Y840" s="9"/>
      <c r="AC840" s="9"/>
      <c r="AD840" s="57"/>
      <c r="AE840" s="9"/>
      <c r="AF840" s="58"/>
      <c r="AG840" s="1"/>
    </row>
    <row r="841" spans="12:33" ht="12.75">
      <c r="L841" s="50"/>
      <c r="M841" s="51"/>
      <c r="N841" s="52"/>
      <c r="O841" s="53"/>
      <c r="P841" s="50"/>
      <c r="Q841" s="54"/>
      <c r="R841" s="55"/>
      <c r="S841" s="55"/>
      <c r="T841" s="55"/>
      <c r="U841" s="56"/>
      <c r="V841" s="55"/>
      <c r="Y841" s="9"/>
      <c r="AC841" s="9"/>
      <c r="AD841" s="57"/>
      <c r="AE841" s="9"/>
      <c r="AF841" s="58"/>
      <c r="AG841" s="1"/>
    </row>
    <row r="842" spans="12:33" ht="12.75">
      <c r="L842" s="50"/>
      <c r="M842" s="51"/>
      <c r="N842" s="52"/>
      <c r="O842" s="53"/>
      <c r="P842" s="50"/>
      <c r="Q842" s="54"/>
      <c r="R842" s="55"/>
      <c r="S842" s="55"/>
      <c r="T842" s="55"/>
      <c r="U842" s="56"/>
      <c r="V842" s="55"/>
      <c r="Y842" s="9"/>
      <c r="AC842" s="9"/>
      <c r="AD842" s="57"/>
      <c r="AE842" s="9"/>
      <c r="AF842" s="58"/>
      <c r="AG842" s="1"/>
    </row>
    <row r="843" spans="12:33" ht="12.75">
      <c r="L843" s="50"/>
      <c r="M843" s="51"/>
      <c r="N843" s="52"/>
      <c r="O843" s="53"/>
      <c r="P843" s="50"/>
      <c r="Q843" s="54"/>
      <c r="R843" s="55"/>
      <c r="S843" s="55"/>
      <c r="T843" s="55"/>
      <c r="U843" s="56"/>
      <c r="V843" s="55"/>
      <c r="Y843" s="9"/>
      <c r="AC843" s="9"/>
      <c r="AD843" s="57"/>
      <c r="AE843" s="9"/>
      <c r="AF843" s="58"/>
      <c r="AG843" s="1"/>
    </row>
    <row r="844" spans="12:33" ht="12.75">
      <c r="L844" s="50"/>
      <c r="M844" s="51"/>
      <c r="N844" s="52"/>
      <c r="O844" s="53"/>
      <c r="P844" s="50"/>
      <c r="Q844" s="54"/>
      <c r="R844" s="55"/>
      <c r="S844" s="55"/>
      <c r="T844" s="55"/>
      <c r="U844" s="56"/>
      <c r="V844" s="55"/>
      <c r="Y844" s="9"/>
      <c r="AC844" s="9"/>
      <c r="AD844" s="57"/>
      <c r="AE844" s="9"/>
      <c r="AF844" s="58"/>
      <c r="AG844" s="1"/>
    </row>
    <row r="845" spans="12:33" ht="12.75">
      <c r="L845" s="50"/>
      <c r="M845" s="51"/>
      <c r="N845" s="52"/>
      <c r="O845" s="53"/>
      <c r="P845" s="50"/>
      <c r="Q845" s="54"/>
      <c r="R845" s="55"/>
      <c r="S845" s="55"/>
      <c r="T845" s="55"/>
      <c r="U845" s="56"/>
      <c r="V845" s="55"/>
      <c r="Y845" s="9"/>
      <c r="AC845" s="9"/>
      <c r="AD845" s="57"/>
      <c r="AE845" s="9"/>
      <c r="AF845" s="58"/>
      <c r="AG845" s="1"/>
    </row>
    <row r="846" spans="12:33" ht="12.75">
      <c r="L846" s="50"/>
      <c r="M846" s="51"/>
      <c r="N846" s="52"/>
      <c r="O846" s="53"/>
      <c r="P846" s="50"/>
      <c r="Q846" s="54"/>
      <c r="R846" s="55"/>
      <c r="S846" s="55"/>
      <c r="T846" s="55"/>
      <c r="U846" s="56"/>
      <c r="V846" s="55"/>
      <c r="Y846" s="9"/>
      <c r="AC846" s="9"/>
      <c r="AD846" s="57"/>
      <c r="AE846" s="9"/>
      <c r="AF846" s="58"/>
      <c r="AG846" s="1"/>
    </row>
    <row r="847" spans="12:33" ht="12.75">
      <c r="L847" s="50"/>
      <c r="M847" s="51"/>
      <c r="N847" s="52"/>
      <c r="O847" s="53"/>
      <c r="P847" s="50"/>
      <c r="Q847" s="54"/>
      <c r="R847" s="55"/>
      <c r="S847" s="55"/>
      <c r="T847" s="55"/>
      <c r="U847" s="56"/>
      <c r="V847" s="55"/>
      <c r="Y847" s="9"/>
      <c r="AC847" s="9"/>
      <c r="AD847" s="57"/>
      <c r="AE847" s="9"/>
      <c r="AF847" s="58"/>
      <c r="AG847" s="1"/>
    </row>
    <row r="848" spans="12:33" ht="12.75">
      <c r="L848" s="50"/>
      <c r="M848" s="51"/>
      <c r="N848" s="52"/>
      <c r="O848" s="53"/>
      <c r="P848" s="50"/>
      <c r="Q848" s="54"/>
      <c r="R848" s="55"/>
      <c r="S848" s="55"/>
      <c r="T848" s="55"/>
      <c r="U848" s="56"/>
      <c r="V848" s="55"/>
      <c r="Y848" s="9"/>
      <c r="AC848" s="9"/>
      <c r="AD848" s="57"/>
      <c r="AE848" s="9"/>
      <c r="AF848" s="58"/>
      <c r="AG848" s="1"/>
    </row>
    <row r="849" spans="12:33" ht="12.75">
      <c r="L849" s="50"/>
      <c r="M849" s="51"/>
      <c r="N849" s="52"/>
      <c r="O849" s="53"/>
      <c r="P849" s="50"/>
      <c r="Q849" s="54"/>
      <c r="R849" s="55"/>
      <c r="S849" s="55"/>
      <c r="T849" s="55"/>
      <c r="U849" s="56"/>
      <c r="V849" s="55"/>
      <c r="Y849" s="9"/>
      <c r="AC849" s="9"/>
      <c r="AD849" s="57"/>
      <c r="AE849" s="9"/>
      <c r="AF849" s="58"/>
      <c r="AG849" s="1"/>
    </row>
    <row r="850" spans="12:33" ht="12.75">
      <c r="L850" s="50"/>
      <c r="M850" s="51"/>
      <c r="N850" s="52"/>
      <c r="O850" s="53"/>
      <c r="P850" s="50"/>
      <c r="Q850" s="54"/>
      <c r="R850" s="55"/>
      <c r="S850" s="55"/>
      <c r="T850" s="55"/>
      <c r="U850" s="56"/>
      <c r="V850" s="55"/>
      <c r="Y850" s="9"/>
      <c r="AC850" s="9"/>
      <c r="AD850" s="57"/>
      <c r="AE850" s="9"/>
      <c r="AF850" s="58"/>
      <c r="AG850" s="1"/>
    </row>
    <row r="851" spans="12:33" ht="12.75">
      <c r="L851" s="50"/>
      <c r="M851" s="51"/>
      <c r="N851" s="52"/>
      <c r="O851" s="53"/>
      <c r="P851" s="50"/>
      <c r="Q851" s="54"/>
      <c r="R851" s="55"/>
      <c r="S851" s="55"/>
      <c r="T851" s="55"/>
      <c r="U851" s="56"/>
      <c r="V851" s="55"/>
      <c r="Y851" s="9"/>
      <c r="AC851" s="9"/>
      <c r="AD851" s="57"/>
      <c r="AE851" s="9"/>
      <c r="AF851" s="58"/>
      <c r="AG851" s="1"/>
    </row>
    <row r="852" spans="12:33" ht="12.75">
      <c r="L852" s="50"/>
      <c r="M852" s="51"/>
      <c r="N852" s="52"/>
      <c r="O852" s="53"/>
      <c r="P852" s="50"/>
      <c r="Q852" s="54"/>
      <c r="R852" s="55"/>
      <c r="S852" s="55"/>
      <c r="T852" s="55"/>
      <c r="U852" s="56"/>
      <c r="V852" s="55"/>
      <c r="Y852" s="9"/>
      <c r="AC852" s="9"/>
      <c r="AD852" s="57"/>
      <c r="AE852" s="9"/>
      <c r="AF852" s="58"/>
      <c r="AG852" s="1"/>
    </row>
    <row r="853" spans="12:33" ht="12.75">
      <c r="L853" s="50"/>
      <c r="M853" s="51"/>
      <c r="N853" s="52"/>
      <c r="O853" s="53"/>
      <c r="P853" s="50"/>
      <c r="Q853" s="54"/>
      <c r="R853" s="55"/>
      <c r="S853" s="55"/>
      <c r="T853" s="55"/>
      <c r="U853" s="56"/>
      <c r="V853" s="55"/>
      <c r="Y853" s="9"/>
      <c r="AC853" s="9"/>
      <c r="AD853" s="57"/>
      <c r="AE853" s="9"/>
      <c r="AF853" s="58"/>
      <c r="AG853" s="1"/>
    </row>
    <row r="854" spans="12:33" ht="12.75">
      <c r="L854" s="50"/>
      <c r="M854" s="51"/>
      <c r="N854" s="52"/>
      <c r="O854" s="53"/>
      <c r="P854" s="50"/>
      <c r="Q854" s="54"/>
      <c r="R854" s="55"/>
      <c r="S854" s="55"/>
      <c r="T854" s="55"/>
      <c r="U854" s="56"/>
      <c r="V854" s="55"/>
      <c r="Y854" s="9"/>
      <c r="AC854" s="9"/>
      <c r="AD854" s="57"/>
      <c r="AE854" s="9"/>
      <c r="AF854" s="58"/>
      <c r="AG854" s="1"/>
    </row>
    <row r="855" spans="12:33" ht="12.75">
      <c r="L855" s="50"/>
      <c r="M855" s="51"/>
      <c r="N855" s="52"/>
      <c r="O855" s="53"/>
      <c r="P855" s="50"/>
      <c r="Q855" s="54"/>
      <c r="R855" s="55"/>
      <c r="S855" s="55"/>
      <c r="T855" s="55"/>
      <c r="U855" s="56"/>
      <c r="V855" s="55"/>
      <c r="Y855" s="9"/>
      <c r="AC855" s="9"/>
      <c r="AD855" s="57"/>
      <c r="AE855" s="9"/>
      <c r="AF855" s="58"/>
      <c r="AG855" s="1"/>
    </row>
    <row r="856" spans="12:33" ht="12.75">
      <c r="L856" s="50"/>
      <c r="M856" s="51"/>
      <c r="N856" s="52"/>
      <c r="O856" s="53"/>
      <c r="P856" s="50"/>
      <c r="Q856" s="54"/>
      <c r="R856" s="55"/>
      <c r="S856" s="55"/>
      <c r="T856" s="55"/>
      <c r="U856" s="56"/>
      <c r="V856" s="55"/>
      <c r="Y856" s="9"/>
      <c r="AC856" s="9"/>
      <c r="AD856" s="57"/>
      <c r="AE856" s="9"/>
      <c r="AF856" s="58"/>
      <c r="AG856" s="1"/>
    </row>
    <row r="857" spans="12:33" ht="12.75">
      <c r="L857" s="50"/>
      <c r="M857" s="51"/>
      <c r="N857" s="52"/>
      <c r="O857" s="53"/>
      <c r="P857" s="50"/>
      <c r="Q857" s="54"/>
      <c r="R857" s="55"/>
      <c r="S857" s="55"/>
      <c r="T857" s="55"/>
      <c r="U857" s="56"/>
      <c r="V857" s="55"/>
      <c r="Y857" s="9"/>
      <c r="AC857" s="9"/>
      <c r="AD857" s="57"/>
      <c r="AE857" s="9"/>
      <c r="AF857" s="58"/>
      <c r="AG857" s="1"/>
    </row>
    <row r="858" spans="12:33" ht="12.75">
      <c r="L858" s="50"/>
      <c r="M858" s="51"/>
      <c r="N858" s="52"/>
      <c r="O858" s="53"/>
      <c r="P858" s="50"/>
      <c r="Q858" s="54"/>
      <c r="R858" s="55"/>
      <c r="S858" s="55"/>
      <c r="T858" s="55"/>
      <c r="U858" s="56"/>
      <c r="V858" s="55"/>
      <c r="Y858" s="9"/>
      <c r="AC858" s="9"/>
      <c r="AD858" s="57"/>
      <c r="AE858" s="9"/>
      <c r="AF858" s="58"/>
      <c r="AG858" s="1"/>
    </row>
    <row r="859" spans="12:33" ht="12.75">
      <c r="L859" s="50"/>
      <c r="M859" s="51"/>
      <c r="N859" s="52"/>
      <c r="O859" s="53"/>
      <c r="P859" s="50"/>
      <c r="Q859" s="54"/>
      <c r="R859" s="55"/>
      <c r="S859" s="55"/>
      <c r="T859" s="55"/>
      <c r="U859" s="56"/>
      <c r="V859" s="55"/>
      <c r="Y859" s="9"/>
      <c r="AC859" s="9"/>
      <c r="AD859" s="57"/>
      <c r="AE859" s="9"/>
      <c r="AF859" s="58"/>
      <c r="AG859" s="1"/>
    </row>
    <row r="860" spans="12:33" ht="13.4" customHeight="1">
      <c r="L860" s="50"/>
      <c r="M860" s="51"/>
      <c r="N860" s="52"/>
      <c r="O860" s="53"/>
      <c r="P860" s="50"/>
      <c r="Q860" s="54"/>
      <c r="R860" s="55"/>
      <c r="S860" s="55"/>
      <c r="T860" s="55"/>
      <c r="U860" s="56"/>
      <c r="V860" s="55"/>
      <c r="Y860" s="9"/>
      <c r="AC860" s="9"/>
      <c r="AD860" s="57"/>
      <c r="AE860" s="9"/>
      <c r="AF860" s="58"/>
      <c r="AG860" s="1"/>
    </row>
    <row r="861" spans="12:33" ht="13.4" customHeight="1">
      <c r="L861" s="50"/>
      <c r="M861" s="51"/>
      <c r="N861" s="52"/>
      <c r="O861" s="53"/>
      <c r="P861" s="50"/>
      <c r="Q861" s="54"/>
      <c r="R861" s="55"/>
      <c r="S861" s="55"/>
      <c r="T861" s="55"/>
      <c r="U861" s="56"/>
      <c r="V861" s="55"/>
      <c r="Y861" s="9"/>
      <c r="AC861" s="9"/>
      <c r="AD861" s="57"/>
      <c r="AE861" s="9"/>
      <c r="AF861" s="58"/>
      <c r="AG861" s="1"/>
    </row>
    <row r="862" spans="12:33" ht="12.75">
      <c r="L862" s="50"/>
      <c r="M862" s="51"/>
      <c r="N862" s="52"/>
      <c r="O862" s="53"/>
      <c r="P862" s="50"/>
      <c r="Q862" s="54"/>
      <c r="R862" s="55"/>
      <c r="S862" s="55"/>
      <c r="T862" s="55"/>
      <c r="U862" s="56"/>
      <c r="V862" s="55"/>
      <c r="Y862" s="9"/>
      <c r="AC862" s="9"/>
      <c r="AD862" s="57"/>
      <c r="AE862" s="9"/>
      <c r="AF862" s="58"/>
      <c r="AG862" s="1"/>
    </row>
    <row r="863" spans="12:33" ht="13.4" customHeight="1">
      <c r="L863" s="50"/>
      <c r="M863" s="51"/>
      <c r="N863" s="52"/>
      <c r="O863" s="53"/>
      <c r="P863" s="50"/>
      <c r="Q863" s="54"/>
      <c r="R863" s="55"/>
      <c r="S863" s="55"/>
      <c r="T863" s="55"/>
      <c r="U863" s="56"/>
      <c r="V863" s="55"/>
      <c r="Y863" s="9"/>
      <c r="AC863" s="9"/>
      <c r="AD863" s="57"/>
      <c r="AE863" s="9"/>
      <c r="AF863" s="58"/>
      <c r="AG863" s="1"/>
    </row>
    <row r="864" spans="12:33" ht="12.75">
      <c r="L864" s="50"/>
      <c r="M864" s="51"/>
      <c r="N864" s="52"/>
      <c r="O864" s="53"/>
      <c r="P864" s="50"/>
      <c r="Q864" s="54"/>
      <c r="R864" s="55"/>
      <c r="S864" s="55"/>
      <c r="T864" s="55"/>
      <c r="U864" s="56"/>
      <c r="V864" s="55"/>
      <c r="Y864" s="9"/>
      <c r="AC864" s="9"/>
      <c r="AD864" s="57"/>
      <c r="AE864" s="9"/>
      <c r="AF864" s="58"/>
      <c r="AG864" s="1"/>
    </row>
    <row r="865" spans="12:33" ht="13.4" customHeight="1">
      <c r="L865" s="50"/>
      <c r="M865" s="51"/>
      <c r="N865" s="52"/>
      <c r="O865" s="53"/>
      <c r="P865" s="50"/>
      <c r="Q865" s="54"/>
      <c r="R865" s="55"/>
      <c r="S865" s="55"/>
      <c r="T865" s="55"/>
      <c r="U865" s="56"/>
      <c r="V865" s="55"/>
      <c r="Y865" s="9"/>
      <c r="AC865" s="9"/>
      <c r="AD865" s="57"/>
      <c r="AE865" s="9"/>
      <c r="AF865" s="58"/>
      <c r="AG865" s="1"/>
    </row>
    <row r="866" spans="12:33" ht="12.75">
      <c r="L866" s="50"/>
      <c r="M866" s="51"/>
      <c r="N866" s="52"/>
      <c r="O866" s="53"/>
      <c r="P866" s="50"/>
      <c r="Q866" s="54"/>
      <c r="R866" s="55"/>
      <c r="S866" s="55"/>
      <c r="T866" s="55"/>
      <c r="U866" s="56"/>
      <c r="V866" s="55"/>
      <c r="Y866" s="9"/>
      <c r="AC866" s="9"/>
      <c r="AD866" s="57"/>
      <c r="AE866" s="9"/>
      <c r="AF866" s="58"/>
      <c r="AG866" s="1"/>
    </row>
    <row r="867" spans="12:33" ht="12.75">
      <c r="L867" s="50"/>
      <c r="M867" s="51"/>
      <c r="N867" s="52"/>
      <c r="O867" s="53"/>
      <c r="P867" s="50"/>
      <c r="Q867" s="54"/>
      <c r="R867" s="55"/>
      <c r="S867" s="55"/>
      <c r="T867" s="55"/>
      <c r="U867" s="56"/>
      <c r="V867" s="55"/>
      <c r="Y867" s="9"/>
      <c r="AC867" s="9"/>
      <c r="AD867" s="57"/>
      <c r="AE867" s="9"/>
      <c r="AF867" s="58"/>
      <c r="AG867" s="1"/>
    </row>
    <row r="868" spans="12:33" ht="12.75">
      <c r="L868" s="50"/>
      <c r="M868" s="51"/>
      <c r="N868" s="52"/>
      <c r="O868" s="53"/>
      <c r="P868" s="50"/>
      <c r="Q868" s="54"/>
      <c r="R868" s="55"/>
      <c r="S868" s="55"/>
      <c r="T868" s="55"/>
      <c r="U868" s="56"/>
      <c r="V868" s="55"/>
      <c r="Y868" s="9"/>
      <c r="AC868" s="9"/>
      <c r="AD868" s="57"/>
      <c r="AE868" s="9"/>
      <c r="AF868" s="58"/>
      <c r="AG868" s="1"/>
    </row>
    <row r="869" spans="12:33" ht="12.75">
      <c r="L869" s="50"/>
      <c r="M869" s="51"/>
      <c r="N869" s="52"/>
      <c r="O869" s="53"/>
      <c r="P869" s="50"/>
      <c r="Q869" s="54"/>
      <c r="R869" s="55"/>
      <c r="S869" s="55"/>
      <c r="T869" s="55"/>
      <c r="U869" s="56"/>
      <c r="V869" s="55"/>
      <c r="Y869" s="9"/>
      <c r="AC869" s="9"/>
      <c r="AD869" s="57"/>
      <c r="AE869" s="9"/>
      <c r="AF869" s="58"/>
      <c r="AG869" s="1"/>
    </row>
    <row r="870" spans="12:33" ht="12.75">
      <c r="L870" s="50"/>
      <c r="M870" s="51"/>
      <c r="N870" s="52"/>
      <c r="O870" s="53"/>
      <c r="P870" s="50"/>
      <c r="Q870" s="54"/>
      <c r="R870" s="55"/>
      <c r="S870" s="55"/>
      <c r="T870" s="55"/>
      <c r="U870" s="56"/>
      <c r="V870" s="55"/>
      <c r="Y870" s="9"/>
      <c r="AC870" s="9"/>
      <c r="AD870" s="57"/>
      <c r="AE870" s="9"/>
      <c r="AF870" s="58"/>
      <c r="AG870" s="1"/>
    </row>
    <row r="871" spans="12:33" ht="12.75">
      <c r="L871" s="50"/>
      <c r="M871" s="51"/>
      <c r="N871" s="52"/>
      <c r="O871" s="53"/>
      <c r="P871" s="50"/>
      <c r="Q871" s="54"/>
      <c r="R871" s="55"/>
      <c r="S871" s="55"/>
      <c r="T871" s="55"/>
      <c r="U871" s="56"/>
      <c r="V871" s="55"/>
      <c r="Y871" s="9"/>
      <c r="AC871" s="9"/>
      <c r="AD871" s="57"/>
      <c r="AE871" s="9"/>
      <c r="AF871" s="58"/>
      <c r="AG871" s="1"/>
    </row>
    <row r="872" spans="12:33" ht="12.75">
      <c r="L872" s="50"/>
      <c r="M872" s="51"/>
      <c r="N872" s="52"/>
      <c r="O872" s="53"/>
      <c r="P872" s="50"/>
      <c r="Q872" s="54"/>
      <c r="R872" s="55"/>
      <c r="S872" s="55"/>
      <c r="T872" s="55"/>
      <c r="U872" s="56"/>
      <c r="V872" s="55"/>
      <c r="Y872" s="9"/>
      <c r="AC872" s="9"/>
      <c r="AD872" s="57"/>
      <c r="AE872" s="9"/>
      <c r="AF872" s="58"/>
      <c r="AG872" s="1"/>
    </row>
    <row r="873" spans="12:33" ht="12.75">
      <c r="L873" s="50"/>
      <c r="M873" s="51"/>
      <c r="N873" s="52"/>
      <c r="O873" s="53"/>
      <c r="P873" s="50"/>
      <c r="Q873" s="54"/>
      <c r="R873" s="55"/>
      <c r="S873" s="55"/>
      <c r="T873" s="55"/>
      <c r="U873" s="56"/>
      <c r="V873" s="55"/>
      <c r="Y873" s="9"/>
      <c r="AC873" s="9"/>
      <c r="AD873" s="57"/>
      <c r="AE873" s="9"/>
      <c r="AF873" s="58"/>
      <c r="AG873" s="1"/>
    </row>
    <row r="874" spans="12:33" ht="12.75">
      <c r="L874" s="50"/>
      <c r="M874" s="51"/>
      <c r="N874" s="52"/>
      <c r="O874" s="53"/>
      <c r="P874" s="50"/>
      <c r="Q874" s="54"/>
      <c r="R874" s="55"/>
      <c r="S874" s="55"/>
      <c r="T874" s="55"/>
      <c r="U874" s="56"/>
      <c r="V874" s="55"/>
      <c r="Y874" s="9"/>
      <c r="AC874" s="9"/>
      <c r="AD874" s="57"/>
      <c r="AE874" s="9"/>
      <c r="AF874" s="58"/>
      <c r="AG874" s="1"/>
    </row>
    <row r="875" spans="12:33" ht="12.75">
      <c r="L875" s="50"/>
      <c r="M875" s="51"/>
      <c r="N875" s="52"/>
      <c r="O875" s="53"/>
      <c r="P875" s="50"/>
      <c r="Q875" s="54"/>
      <c r="R875" s="55"/>
      <c r="S875" s="55"/>
      <c r="T875" s="55"/>
      <c r="U875" s="56"/>
      <c r="V875" s="55"/>
      <c r="Y875" s="9"/>
      <c r="AC875" s="9"/>
      <c r="AD875" s="57"/>
      <c r="AE875" s="9"/>
      <c r="AF875" s="58"/>
      <c r="AG875" s="1"/>
    </row>
    <row r="876" spans="12:33" ht="12.75">
      <c r="L876" s="50"/>
      <c r="M876" s="51"/>
      <c r="N876" s="52"/>
      <c r="O876" s="53"/>
      <c r="P876" s="50"/>
      <c r="Q876" s="54"/>
      <c r="R876" s="55"/>
      <c r="S876" s="55"/>
      <c r="T876" s="55"/>
      <c r="U876" s="56"/>
      <c r="V876" s="55"/>
      <c r="Y876" s="9"/>
      <c r="AC876" s="9"/>
      <c r="AD876" s="57"/>
      <c r="AE876" s="9"/>
      <c r="AF876" s="58"/>
      <c r="AG876" s="1"/>
    </row>
    <row r="877" spans="12:33" ht="12.75">
      <c r="L877" s="50"/>
      <c r="M877" s="51"/>
      <c r="N877" s="52"/>
      <c r="O877" s="53"/>
      <c r="P877" s="50"/>
      <c r="Q877" s="54"/>
      <c r="R877" s="55"/>
      <c r="S877" s="55"/>
      <c r="T877" s="55"/>
      <c r="U877" s="56"/>
      <c r="V877" s="55"/>
      <c r="Y877" s="9"/>
      <c r="AC877" s="9"/>
      <c r="AD877" s="57"/>
      <c r="AE877" s="9"/>
      <c r="AF877" s="58"/>
      <c r="AG877" s="1"/>
    </row>
    <row r="878" spans="12:33" ht="12.75">
      <c r="L878" s="50"/>
      <c r="M878" s="51"/>
      <c r="N878" s="52"/>
      <c r="O878" s="53"/>
      <c r="P878" s="50"/>
      <c r="Q878" s="54"/>
      <c r="R878" s="55"/>
      <c r="S878" s="55"/>
      <c r="T878" s="55"/>
      <c r="U878" s="56"/>
      <c r="V878" s="55"/>
      <c r="Y878" s="9"/>
      <c r="AC878" s="9"/>
      <c r="AD878" s="57"/>
      <c r="AE878" s="9"/>
      <c r="AF878" s="58"/>
      <c r="AG878" s="1"/>
    </row>
    <row r="879" spans="12:33" ht="12.75">
      <c r="L879" s="50"/>
      <c r="M879" s="51"/>
      <c r="N879" s="52"/>
      <c r="O879" s="53"/>
      <c r="P879" s="50"/>
      <c r="Q879" s="54"/>
      <c r="R879" s="55"/>
      <c r="S879" s="55"/>
      <c r="T879" s="55"/>
      <c r="U879" s="56"/>
      <c r="V879" s="55"/>
      <c r="Y879" s="9"/>
      <c r="AC879" s="9"/>
      <c r="AD879" s="57"/>
      <c r="AE879" s="9"/>
      <c r="AF879" s="58"/>
      <c r="AG879" s="1"/>
    </row>
    <row r="880" spans="12:33" ht="13.4" customHeight="1">
      <c r="L880" s="50"/>
      <c r="M880" s="51"/>
      <c r="N880" s="52"/>
      <c r="O880" s="53"/>
      <c r="P880" s="50"/>
      <c r="Q880" s="54"/>
      <c r="R880" s="55"/>
      <c r="S880" s="55"/>
      <c r="T880" s="55"/>
      <c r="U880" s="56"/>
      <c r="V880" s="55"/>
      <c r="Y880" s="9"/>
      <c r="AC880" s="9"/>
      <c r="AD880" s="57"/>
      <c r="AE880" s="9"/>
      <c r="AF880" s="58"/>
      <c r="AG880" s="1"/>
    </row>
    <row r="881" spans="12:33" ht="12.75">
      <c r="L881" s="50"/>
      <c r="M881" s="51"/>
      <c r="N881" s="52"/>
      <c r="O881" s="53"/>
      <c r="P881" s="50"/>
      <c r="Q881" s="54"/>
      <c r="R881" s="55"/>
      <c r="S881" s="55"/>
      <c r="T881" s="55"/>
      <c r="U881" s="56"/>
      <c r="V881" s="55"/>
      <c r="Y881" s="9"/>
      <c r="AC881" s="9"/>
      <c r="AD881" s="57"/>
      <c r="AE881" s="9"/>
      <c r="AF881" s="58"/>
      <c r="AG881" s="1"/>
    </row>
    <row r="882" spans="12:33" ht="12.75">
      <c r="L882" s="50"/>
      <c r="M882" s="51"/>
      <c r="N882" s="52"/>
      <c r="O882" s="53"/>
      <c r="P882" s="50"/>
      <c r="Q882" s="54"/>
      <c r="R882" s="55"/>
      <c r="S882" s="55"/>
      <c r="T882" s="55"/>
      <c r="U882" s="56"/>
      <c r="V882" s="55"/>
      <c r="Y882" s="9"/>
      <c r="AC882" s="9"/>
      <c r="AD882" s="57"/>
      <c r="AE882" s="9"/>
      <c r="AF882" s="58"/>
      <c r="AG882" s="1"/>
    </row>
    <row r="883" spans="12:33" ht="17.15" customHeight="1">
      <c r="L883" s="50"/>
      <c r="M883" s="51"/>
      <c r="N883" s="52"/>
      <c r="O883" s="53"/>
      <c r="P883" s="50"/>
      <c r="Q883" s="54"/>
      <c r="R883" s="55"/>
      <c r="S883" s="55"/>
      <c r="T883" s="55"/>
      <c r="U883" s="56"/>
      <c r="V883" s="55"/>
      <c r="Y883" s="9"/>
      <c r="AC883" s="9"/>
      <c r="AD883" s="57"/>
      <c r="AE883" s="9"/>
      <c r="AF883" s="58"/>
      <c r="AG883" s="1"/>
    </row>
    <row r="884" spans="12:33" ht="17.15" customHeight="1">
      <c r="L884" s="50"/>
      <c r="M884" s="51"/>
      <c r="N884" s="52"/>
      <c r="O884" s="53"/>
      <c r="P884" s="50"/>
      <c r="Q884" s="54"/>
      <c r="R884" s="55"/>
      <c r="S884" s="55"/>
      <c r="T884" s="55"/>
      <c r="U884" s="56"/>
      <c r="V884" s="55"/>
      <c r="Y884" s="9"/>
      <c r="AC884" s="9"/>
      <c r="AD884" s="57"/>
      <c r="AE884" s="9"/>
      <c r="AF884" s="58"/>
      <c r="AG884" s="1"/>
    </row>
    <row r="885" spans="12:33" ht="12.75">
      <c r="L885" s="50"/>
      <c r="M885" s="51"/>
      <c r="N885" s="52"/>
      <c r="O885" s="53"/>
      <c r="P885" s="50"/>
      <c r="Q885" s="54"/>
      <c r="R885" s="55"/>
      <c r="S885" s="55"/>
      <c r="T885" s="55"/>
      <c r="U885" s="56"/>
      <c r="V885" s="55"/>
      <c r="Y885" s="9"/>
      <c r="AC885" s="9"/>
      <c r="AD885" s="57"/>
      <c r="AE885" s="9"/>
      <c r="AF885" s="58"/>
      <c r="AG885" s="1"/>
    </row>
    <row r="886" spans="12:33" ht="12.75">
      <c r="L886" s="50"/>
      <c r="M886" s="51"/>
      <c r="N886" s="52"/>
      <c r="O886" s="53"/>
      <c r="P886" s="50"/>
      <c r="Q886" s="54"/>
      <c r="R886" s="55"/>
      <c r="S886" s="55"/>
      <c r="T886" s="55"/>
      <c r="U886" s="56"/>
      <c r="V886" s="55"/>
      <c r="Y886" s="9"/>
      <c r="AC886" s="9"/>
      <c r="AD886" s="57"/>
      <c r="AE886" s="9"/>
      <c r="AF886" s="58"/>
      <c r="AG886" s="1"/>
    </row>
    <row r="887" spans="12:33" ht="12.75">
      <c r="L887" s="50"/>
      <c r="M887" s="51"/>
      <c r="N887" s="52"/>
      <c r="O887" s="53"/>
      <c r="P887" s="50"/>
      <c r="Q887" s="54"/>
      <c r="R887" s="55"/>
      <c r="S887" s="55"/>
      <c r="T887" s="55"/>
      <c r="U887" s="56"/>
      <c r="V887" s="55"/>
      <c r="Y887" s="9"/>
      <c r="AC887" s="9"/>
      <c r="AD887" s="57"/>
      <c r="AE887" s="9"/>
      <c r="AF887" s="58"/>
      <c r="AG887" s="1"/>
    </row>
    <row r="888" spans="12:33" ht="12.75">
      <c r="L888" s="50"/>
      <c r="M888" s="51"/>
      <c r="N888" s="52"/>
      <c r="O888" s="53"/>
      <c r="P888" s="50"/>
      <c r="Q888" s="54"/>
      <c r="R888" s="55"/>
      <c r="S888" s="55"/>
      <c r="T888" s="55"/>
      <c r="U888" s="56"/>
      <c r="V888" s="55"/>
      <c r="Y888" s="9"/>
      <c r="AC888" s="9"/>
      <c r="AD888" s="57"/>
      <c r="AE888" s="9"/>
      <c r="AF888" s="58"/>
      <c r="AG888" s="1"/>
    </row>
    <row r="889" spans="12:33" ht="12.75">
      <c r="L889" s="50"/>
      <c r="M889" s="51"/>
      <c r="N889" s="52"/>
      <c r="O889" s="53"/>
      <c r="P889" s="50"/>
      <c r="Q889" s="54"/>
      <c r="R889" s="55"/>
      <c r="S889" s="55"/>
      <c r="T889" s="55"/>
      <c r="U889" s="56"/>
      <c r="V889" s="55"/>
      <c r="Y889" s="9"/>
      <c r="AC889" s="9"/>
      <c r="AD889" s="57"/>
      <c r="AE889" s="9"/>
      <c r="AF889" s="58"/>
      <c r="AG889" s="1"/>
    </row>
    <row r="890" spans="12:33" ht="12.75">
      <c r="L890" s="50"/>
      <c r="M890" s="51"/>
      <c r="N890" s="52"/>
      <c r="O890" s="53"/>
      <c r="P890" s="50"/>
      <c r="Q890" s="54"/>
      <c r="R890" s="55"/>
      <c r="S890" s="55"/>
      <c r="T890" s="55"/>
      <c r="U890" s="56"/>
      <c r="V890" s="55"/>
      <c r="Y890" s="9"/>
      <c r="AC890" s="9"/>
      <c r="AD890" s="57"/>
      <c r="AE890" s="9"/>
      <c r="AF890" s="58"/>
      <c r="AG890" s="1"/>
    </row>
    <row r="891" spans="12:33" ht="12.75">
      <c r="L891" s="50"/>
      <c r="M891" s="51"/>
      <c r="N891" s="52"/>
      <c r="O891" s="53"/>
      <c r="P891" s="50"/>
      <c r="Q891" s="54"/>
      <c r="R891" s="55"/>
      <c r="S891" s="55"/>
      <c r="T891" s="55"/>
      <c r="U891" s="56"/>
      <c r="V891" s="55"/>
      <c r="Y891" s="9"/>
      <c r="AC891" s="9"/>
      <c r="AD891" s="57"/>
      <c r="AE891" s="9"/>
      <c r="AF891" s="58"/>
      <c r="AG891" s="1"/>
    </row>
    <row r="892" spans="12:33" ht="12.75">
      <c r="L892" s="50"/>
      <c r="M892" s="51"/>
      <c r="N892" s="52"/>
      <c r="O892" s="53"/>
      <c r="P892" s="50"/>
      <c r="Q892" s="54"/>
      <c r="R892" s="55"/>
      <c r="S892" s="55"/>
      <c r="T892" s="55"/>
      <c r="U892" s="56"/>
      <c r="V892" s="55"/>
      <c r="Y892" s="9"/>
      <c r="AC892" s="9"/>
      <c r="AD892" s="57"/>
      <c r="AE892" s="9"/>
      <c r="AF892" s="58"/>
      <c r="AG892" s="1"/>
    </row>
    <row r="893" spans="12:33" ht="12.75">
      <c r="L893" s="50"/>
      <c r="M893" s="51"/>
      <c r="N893" s="52"/>
      <c r="O893" s="53"/>
      <c r="P893" s="50"/>
      <c r="Q893" s="54"/>
      <c r="R893" s="55"/>
      <c r="S893" s="55"/>
      <c r="T893" s="55"/>
      <c r="U893" s="56"/>
      <c r="V893" s="55"/>
      <c r="Y893" s="9"/>
      <c r="AC893" s="9"/>
      <c r="AD893" s="57"/>
      <c r="AE893" s="9"/>
      <c r="AF893" s="58"/>
      <c r="AG893" s="1"/>
    </row>
    <row r="894" spans="12:33" ht="12.75">
      <c r="L894" s="50"/>
      <c r="M894" s="51"/>
      <c r="N894" s="52"/>
      <c r="O894" s="53"/>
      <c r="P894" s="50"/>
      <c r="Q894" s="54"/>
      <c r="R894" s="55"/>
      <c r="S894" s="55"/>
      <c r="T894" s="55"/>
      <c r="U894" s="56"/>
      <c r="V894" s="55"/>
      <c r="Y894" s="9"/>
      <c r="AC894" s="9"/>
      <c r="AD894" s="57"/>
      <c r="AE894" s="9"/>
      <c r="AF894" s="58"/>
      <c r="AG894" s="1"/>
    </row>
    <row r="895" spans="12:33" ht="12.75">
      <c r="L895" s="50"/>
      <c r="M895" s="51"/>
      <c r="N895" s="52"/>
      <c r="O895" s="53"/>
      <c r="P895" s="50"/>
      <c r="Q895" s="54"/>
      <c r="R895" s="55"/>
      <c r="S895" s="55"/>
      <c r="T895" s="55"/>
      <c r="U895" s="56"/>
      <c r="V895" s="55"/>
      <c r="Y895" s="9"/>
      <c r="AC895" s="9"/>
      <c r="AD895" s="57"/>
      <c r="AE895" s="9"/>
      <c r="AF895" s="58"/>
      <c r="AG895" s="1"/>
    </row>
    <row r="896" spans="12:33" ht="12.65" customHeight="1">
      <c r="L896" s="50"/>
      <c r="M896" s="51"/>
      <c r="N896" s="52"/>
      <c r="O896" s="53"/>
      <c r="P896" s="50"/>
      <c r="Q896" s="54"/>
      <c r="R896" s="55"/>
      <c r="S896" s="55"/>
      <c r="T896" s="55"/>
      <c r="U896" s="56"/>
      <c r="V896" s="55"/>
      <c r="Y896" s="9"/>
      <c r="AC896" s="9"/>
      <c r="AD896" s="57"/>
      <c r="AE896" s="9"/>
      <c r="AF896" s="58"/>
      <c r="AG896" s="1"/>
    </row>
    <row r="897" spans="12:33" ht="12.75">
      <c r="L897" s="50"/>
      <c r="M897" s="51"/>
      <c r="N897" s="52"/>
      <c r="O897" s="53"/>
      <c r="P897" s="50"/>
      <c r="Q897" s="54"/>
      <c r="R897" s="55"/>
      <c r="S897" s="55"/>
      <c r="T897" s="55"/>
      <c r="U897" s="56"/>
      <c r="V897" s="55"/>
      <c r="Y897" s="9"/>
      <c r="AC897" s="9"/>
      <c r="AD897" s="57"/>
      <c r="AE897" s="9"/>
      <c r="AF897" s="58"/>
      <c r="AG897" s="1"/>
    </row>
    <row r="898" spans="12:33" ht="12.75">
      <c r="L898" s="50"/>
      <c r="M898" s="51"/>
      <c r="N898" s="52"/>
      <c r="O898" s="53"/>
      <c r="P898" s="50"/>
      <c r="Q898" s="54"/>
      <c r="R898" s="55"/>
      <c r="S898" s="55"/>
      <c r="T898" s="55"/>
      <c r="U898" s="56"/>
      <c r="V898" s="55"/>
      <c r="Y898" s="9"/>
      <c r="AC898" s="9"/>
      <c r="AD898" s="57"/>
      <c r="AE898" s="9"/>
      <c r="AF898" s="58"/>
      <c r="AG898" s="1"/>
    </row>
    <row r="899" spans="12:33" ht="12.75">
      <c r="L899" s="50"/>
      <c r="M899" s="51"/>
      <c r="N899" s="52"/>
      <c r="O899" s="53"/>
      <c r="P899" s="50"/>
      <c r="Q899" s="54"/>
      <c r="R899" s="55"/>
      <c r="S899" s="55"/>
      <c r="T899" s="55"/>
      <c r="U899" s="56"/>
      <c r="V899" s="55"/>
      <c r="Y899" s="9"/>
      <c r="AC899" s="9"/>
      <c r="AD899" s="57"/>
      <c r="AE899" s="9"/>
      <c r="AF899" s="58"/>
      <c r="AG899" s="1"/>
    </row>
    <row r="900" spans="12:33" ht="12.75">
      <c r="L900" s="50"/>
      <c r="M900" s="51"/>
      <c r="N900" s="52"/>
      <c r="O900" s="53"/>
      <c r="P900" s="50"/>
      <c r="Q900" s="54"/>
      <c r="R900" s="55"/>
      <c r="S900" s="55"/>
      <c r="T900" s="55"/>
      <c r="U900" s="56"/>
      <c r="V900" s="55"/>
      <c r="Y900" s="9"/>
      <c r="AC900" s="9"/>
      <c r="AD900" s="57"/>
      <c r="AE900" s="9"/>
      <c r="AF900" s="58"/>
      <c r="AG900" s="1"/>
    </row>
    <row r="901" spans="12:33" ht="12.75">
      <c r="L901" s="50"/>
      <c r="M901" s="51"/>
      <c r="N901" s="52"/>
      <c r="O901" s="53"/>
      <c r="P901" s="50"/>
      <c r="Q901" s="54"/>
      <c r="R901" s="55"/>
      <c r="S901" s="55"/>
      <c r="T901" s="55"/>
      <c r="U901" s="56"/>
      <c r="V901" s="55"/>
      <c r="Y901" s="9"/>
      <c r="AC901" s="9"/>
      <c r="AD901" s="57"/>
      <c r="AE901" s="9"/>
      <c r="AF901" s="58"/>
      <c r="AG901" s="1"/>
    </row>
    <row r="902" spans="12:33" ht="12.65" customHeight="1">
      <c r="L902" s="50"/>
      <c r="M902" s="51"/>
      <c r="N902" s="52"/>
      <c r="O902" s="53"/>
      <c r="P902" s="50"/>
      <c r="Q902" s="54"/>
      <c r="R902" s="55"/>
      <c r="S902" s="55"/>
      <c r="T902" s="55"/>
      <c r="U902" s="56"/>
      <c r="V902" s="55"/>
      <c r="Y902" s="9"/>
      <c r="AC902" s="9"/>
      <c r="AD902" s="57"/>
      <c r="AE902" s="9"/>
      <c r="AF902" s="58"/>
      <c r="AG902" s="1"/>
    </row>
    <row r="903" spans="12:33" ht="12.75">
      <c r="L903" s="50"/>
      <c r="M903" s="51"/>
      <c r="N903" s="52"/>
      <c r="O903" s="53"/>
      <c r="P903" s="50"/>
      <c r="Q903" s="54"/>
      <c r="R903" s="55"/>
      <c r="S903" s="55"/>
      <c r="T903" s="55"/>
      <c r="U903" s="56"/>
      <c r="V903" s="55"/>
      <c r="Y903" s="9"/>
      <c r="AC903" s="9"/>
      <c r="AD903" s="57"/>
      <c r="AE903" s="9"/>
      <c r="AF903" s="58"/>
      <c r="AG903" s="1"/>
    </row>
    <row r="904" spans="12:33" ht="12.75">
      <c r="L904" s="50"/>
      <c r="M904" s="51"/>
      <c r="N904" s="52"/>
      <c r="O904" s="53"/>
      <c r="P904" s="50"/>
      <c r="Q904" s="54"/>
      <c r="R904" s="55"/>
      <c r="S904" s="55"/>
      <c r="T904" s="55"/>
      <c r="U904" s="56"/>
      <c r="V904" s="55"/>
      <c r="Y904" s="9"/>
      <c r="AC904" s="9"/>
      <c r="AD904" s="57"/>
      <c r="AE904" s="9"/>
      <c r="AF904" s="58"/>
      <c r="AG904" s="1"/>
    </row>
    <row r="905" spans="12:33" ht="12.75">
      <c r="L905" s="50"/>
      <c r="M905" s="51"/>
      <c r="N905" s="52"/>
      <c r="O905" s="53"/>
      <c r="P905" s="50"/>
      <c r="Q905" s="54"/>
      <c r="R905" s="55"/>
      <c r="S905" s="55"/>
      <c r="T905" s="55"/>
      <c r="U905" s="56"/>
      <c r="V905" s="55"/>
      <c r="Y905" s="9"/>
      <c r="AC905" s="9"/>
      <c r="AD905" s="57"/>
      <c r="AE905" s="9"/>
      <c r="AF905" s="58"/>
      <c r="AG905" s="1"/>
    </row>
    <row r="906" spans="12:33" ht="12.75">
      <c r="L906" s="50"/>
      <c r="M906" s="51"/>
      <c r="N906" s="52"/>
      <c r="O906" s="53"/>
      <c r="P906" s="50"/>
      <c r="Q906" s="54"/>
      <c r="R906" s="55"/>
      <c r="S906" s="55"/>
      <c r="T906" s="55"/>
      <c r="U906" s="56"/>
      <c r="V906" s="55"/>
      <c r="Y906" s="9"/>
      <c r="AC906" s="9"/>
      <c r="AD906" s="57"/>
      <c r="AE906" s="9"/>
      <c r="AF906" s="58"/>
      <c r="AG906" s="1"/>
    </row>
    <row r="907" spans="12:33" ht="12.75">
      <c r="L907" s="50"/>
      <c r="M907" s="51"/>
      <c r="N907" s="52"/>
      <c r="O907" s="53"/>
      <c r="P907" s="50"/>
      <c r="Q907" s="54"/>
      <c r="R907" s="55"/>
      <c r="S907" s="55"/>
      <c r="T907" s="55"/>
      <c r="U907" s="56"/>
      <c r="V907" s="55"/>
      <c r="Y907" s="9"/>
      <c r="AC907" s="9"/>
      <c r="AD907" s="57"/>
      <c r="AE907" s="9"/>
      <c r="AF907" s="58"/>
      <c r="AG907" s="1"/>
    </row>
    <row r="908" spans="12:33" ht="12.75">
      <c r="L908" s="50"/>
      <c r="M908" s="51"/>
      <c r="N908" s="52"/>
      <c r="O908" s="53"/>
      <c r="P908" s="50"/>
      <c r="Q908" s="54"/>
      <c r="R908" s="55"/>
      <c r="S908" s="55"/>
      <c r="T908" s="55"/>
      <c r="U908" s="56"/>
      <c r="V908" s="55"/>
      <c r="Y908" s="9"/>
      <c r="AC908" s="9"/>
      <c r="AD908" s="57"/>
      <c r="AE908" s="9"/>
      <c r="AF908" s="58"/>
      <c r="AG908" s="1"/>
    </row>
    <row r="909" spans="12:33" ht="13.4" customHeight="1">
      <c r="L909" s="50"/>
      <c r="M909" s="51"/>
      <c r="N909" s="52"/>
      <c r="O909" s="53"/>
      <c r="P909" s="50"/>
      <c r="Q909" s="54"/>
      <c r="R909" s="55"/>
      <c r="S909" s="55"/>
      <c r="T909" s="55"/>
      <c r="U909" s="56"/>
      <c r="V909" s="55"/>
      <c r="Y909" s="9"/>
      <c r="AC909" s="9"/>
      <c r="AD909" s="57"/>
      <c r="AE909" s="9"/>
      <c r="AF909" s="58"/>
      <c r="AG909" s="1"/>
    </row>
    <row r="910" spans="12:33" ht="12.75">
      <c r="L910" s="50"/>
      <c r="M910" s="51"/>
      <c r="N910" s="52"/>
      <c r="O910" s="53"/>
      <c r="P910" s="50"/>
      <c r="Q910" s="54"/>
      <c r="R910" s="55"/>
      <c r="S910" s="55"/>
      <c r="T910" s="55"/>
      <c r="U910" s="56"/>
      <c r="V910" s="55"/>
      <c r="Y910" s="9"/>
      <c r="AC910" s="9"/>
      <c r="AD910" s="57"/>
      <c r="AE910" s="9"/>
      <c r="AF910" s="58"/>
      <c r="AG910" s="1"/>
    </row>
    <row r="911" spans="12:247" ht="12.75">
      <c r="L911" s="50"/>
      <c r="M911" s="51"/>
      <c r="N911" s="52"/>
      <c r="O911" s="53"/>
      <c r="P911" s="50"/>
      <c r="Q911" s="54"/>
      <c r="R911" s="55"/>
      <c r="S911" s="55"/>
      <c r="T911" s="55"/>
      <c r="U911" s="56"/>
      <c r="V911" s="55"/>
      <c r="Y911" s="9"/>
      <c r="AC911" s="9"/>
      <c r="AD911" s="57"/>
      <c r="AE911" s="9"/>
      <c r="AF911" s="58"/>
      <c r="AG911" s="1"/>
      <c r="AR911" s="46"/>
      <c r="AS911" s="46"/>
      <c r="AT911" s="46"/>
      <c r="AU911" s="46"/>
      <c r="AV911" s="46"/>
      <c r="AW911" s="46"/>
      <c r="AX911" s="46"/>
      <c r="AY911" s="47" t="s">
        <v>796</v>
      </c>
      <c r="AZ911" s="47" t="s">
        <v>796</v>
      </c>
      <c r="BA911" s="47" t="s">
        <v>796</v>
      </c>
      <c r="BB911" s="47" t="s">
        <v>796</v>
      </c>
      <c r="BC911" s="47" t="s">
        <v>796</v>
      </c>
      <c r="BD911" s="47" t="s">
        <v>796</v>
      </c>
      <c r="BE911" s="47" t="s">
        <v>796</v>
      </c>
      <c r="BF911" s="47" t="s">
        <v>796</v>
      </c>
      <c r="BG911" s="47" t="s">
        <v>796</v>
      </c>
      <c r="BH911" s="47" t="s">
        <v>796</v>
      </c>
      <c r="BI911" s="47" t="s">
        <v>796</v>
      </c>
      <c r="BJ911" s="47" t="s">
        <v>796</v>
      </c>
      <c r="BK911" s="47" t="s">
        <v>796</v>
      </c>
      <c r="BL911" s="47" t="s">
        <v>796</v>
      </c>
      <c r="BM911" s="47" t="s">
        <v>796</v>
      </c>
      <c r="BN911" s="47" t="s">
        <v>796</v>
      </c>
      <c r="BO911" s="47" t="s">
        <v>796</v>
      </c>
      <c r="BP911" s="47" t="s">
        <v>796</v>
      </c>
      <c r="BQ911" s="47" t="s">
        <v>796</v>
      </c>
      <c r="BR911" s="47" t="s">
        <v>796</v>
      </c>
      <c r="BS911" s="47" t="s">
        <v>796</v>
      </c>
      <c r="BT911" s="47" t="s">
        <v>796</v>
      </c>
      <c r="BU911" s="47" t="s">
        <v>796</v>
      </c>
      <c r="BV911" s="47" t="s">
        <v>796</v>
      </c>
      <c r="BW911" s="47" t="s">
        <v>796</v>
      </c>
      <c r="BX911" s="47" t="s">
        <v>796</v>
      </c>
      <c r="BY911" s="47" t="s">
        <v>796</v>
      </c>
      <c r="BZ911" s="47" t="s">
        <v>796</v>
      </c>
      <c r="CA911" s="47" t="s">
        <v>796</v>
      </c>
      <c r="CB911" s="47" t="s">
        <v>796</v>
      </c>
      <c r="CC911" s="47" t="s">
        <v>796</v>
      </c>
      <c r="CD911" s="47" t="s">
        <v>796</v>
      </c>
      <c r="CE911" s="47" t="s">
        <v>796</v>
      </c>
      <c r="CF911" s="47" t="s">
        <v>796</v>
      </c>
      <c r="CG911" s="47" t="s">
        <v>796</v>
      </c>
      <c r="CH911" s="47" t="s">
        <v>796</v>
      </c>
      <c r="CI911" s="47" t="s">
        <v>796</v>
      </c>
      <c r="CJ911" s="47" t="s">
        <v>796</v>
      </c>
      <c r="CK911" s="47" t="s">
        <v>796</v>
      </c>
      <c r="CL911" s="47" t="s">
        <v>796</v>
      </c>
      <c r="CM911" s="47" t="s">
        <v>796</v>
      </c>
      <c r="CN911" s="47" t="s">
        <v>796</v>
      </c>
      <c r="CO911" s="47" t="s">
        <v>796</v>
      </c>
      <c r="CP911" s="47" t="s">
        <v>796</v>
      </c>
      <c r="CQ911" s="47" t="s">
        <v>796</v>
      </c>
      <c r="CR911" s="47" t="s">
        <v>796</v>
      </c>
      <c r="CS911" s="47" t="s">
        <v>796</v>
      </c>
      <c r="CT911" s="47" t="s">
        <v>796</v>
      </c>
      <c r="CU911" s="47" t="s">
        <v>796</v>
      </c>
      <c r="CV911" s="47" t="s">
        <v>796</v>
      </c>
      <c r="CW911" s="47" t="s">
        <v>796</v>
      </c>
      <c r="CX911" s="47" t="s">
        <v>796</v>
      </c>
      <c r="CY911" s="47" t="s">
        <v>796</v>
      </c>
      <c r="CZ911" s="47" t="s">
        <v>796</v>
      </c>
      <c r="DA911" s="47" t="s">
        <v>796</v>
      </c>
      <c r="DB911" s="47" t="s">
        <v>796</v>
      </c>
      <c r="DC911" s="47" t="s">
        <v>796</v>
      </c>
      <c r="DD911" s="47" t="s">
        <v>796</v>
      </c>
      <c r="DE911" s="47" t="s">
        <v>796</v>
      </c>
      <c r="DF911" s="47" t="s">
        <v>796</v>
      </c>
      <c r="DG911" s="47" t="s">
        <v>796</v>
      </c>
      <c r="DH911" s="47" t="s">
        <v>796</v>
      </c>
      <c r="DI911" s="47" t="s">
        <v>796</v>
      </c>
      <c r="DJ911" s="47" t="s">
        <v>796</v>
      </c>
      <c r="DK911" s="47" t="s">
        <v>796</v>
      </c>
      <c r="DL911" s="47" t="s">
        <v>796</v>
      </c>
      <c r="DM911" s="47" t="s">
        <v>796</v>
      </c>
      <c r="DN911" s="47" t="s">
        <v>796</v>
      </c>
      <c r="DO911" s="47" t="s">
        <v>796</v>
      </c>
      <c r="DP911" s="47" t="s">
        <v>796</v>
      </c>
      <c r="DQ911" s="47" t="s">
        <v>796</v>
      </c>
      <c r="DR911" s="47" t="s">
        <v>796</v>
      </c>
      <c r="DS911" s="47" t="s">
        <v>796</v>
      </c>
      <c r="DT911" s="47" t="s">
        <v>796</v>
      </c>
      <c r="DU911" s="47" t="s">
        <v>796</v>
      </c>
      <c r="DV911" s="47" t="s">
        <v>796</v>
      </c>
      <c r="DW911" s="47" t="s">
        <v>796</v>
      </c>
      <c r="DX911" s="47" t="s">
        <v>796</v>
      </c>
      <c r="DY911" s="47" t="s">
        <v>796</v>
      </c>
      <c r="DZ911" s="47" t="s">
        <v>796</v>
      </c>
      <c r="EA911" s="47" t="s">
        <v>796</v>
      </c>
      <c r="EB911" s="47" t="s">
        <v>796</v>
      </c>
      <c r="EC911" s="47" t="s">
        <v>796</v>
      </c>
      <c r="ED911" s="47" t="s">
        <v>796</v>
      </c>
      <c r="EE911" s="47" t="s">
        <v>796</v>
      </c>
      <c r="EF911" s="47" t="s">
        <v>796</v>
      </c>
      <c r="EG911" s="47" t="s">
        <v>796</v>
      </c>
      <c r="EH911" s="47" t="s">
        <v>796</v>
      </c>
      <c r="EI911" s="47" t="s">
        <v>796</v>
      </c>
      <c r="EJ911" s="47" t="s">
        <v>796</v>
      </c>
      <c r="EK911" s="47" t="s">
        <v>796</v>
      </c>
      <c r="EL911" s="47" t="s">
        <v>796</v>
      </c>
      <c r="EM911" s="47" t="s">
        <v>796</v>
      </c>
      <c r="EN911" s="47" t="s">
        <v>796</v>
      </c>
      <c r="EO911" s="47" t="s">
        <v>796</v>
      </c>
      <c r="EP911" s="47" t="s">
        <v>796</v>
      </c>
      <c r="EQ911" s="47" t="s">
        <v>796</v>
      </c>
      <c r="ER911" s="47" t="s">
        <v>796</v>
      </c>
      <c r="ES911" s="47" t="s">
        <v>796</v>
      </c>
      <c r="ET911" s="47" t="s">
        <v>796</v>
      </c>
      <c r="EU911" s="47" t="s">
        <v>796</v>
      </c>
      <c r="EV911" s="47" t="s">
        <v>796</v>
      </c>
      <c r="EW911" s="47" t="s">
        <v>796</v>
      </c>
      <c r="EX911" s="47" t="s">
        <v>796</v>
      </c>
      <c r="EY911" s="47" t="s">
        <v>796</v>
      </c>
      <c r="EZ911" s="47" t="s">
        <v>796</v>
      </c>
      <c r="FA911" s="47" t="s">
        <v>796</v>
      </c>
      <c r="FB911" s="47" t="s">
        <v>796</v>
      </c>
      <c r="FC911" s="47" t="s">
        <v>796</v>
      </c>
      <c r="FD911" s="47" t="s">
        <v>796</v>
      </c>
      <c r="FE911" s="47" t="s">
        <v>796</v>
      </c>
      <c r="FF911" s="47" t="s">
        <v>796</v>
      </c>
      <c r="FG911" s="47" t="s">
        <v>796</v>
      </c>
      <c r="FH911" s="47" t="s">
        <v>796</v>
      </c>
      <c r="FI911" s="47" t="s">
        <v>796</v>
      </c>
      <c r="FJ911" s="47" t="s">
        <v>796</v>
      </c>
      <c r="FK911" s="47" t="s">
        <v>796</v>
      </c>
      <c r="FL911" s="47" t="s">
        <v>796</v>
      </c>
      <c r="FM911" s="47" t="s">
        <v>796</v>
      </c>
      <c r="FN911" s="47" t="s">
        <v>796</v>
      </c>
      <c r="FO911" s="47" t="s">
        <v>796</v>
      </c>
      <c r="FP911" s="47" t="s">
        <v>796</v>
      </c>
      <c r="FQ911" s="47" t="s">
        <v>796</v>
      </c>
      <c r="FR911" s="47" t="s">
        <v>796</v>
      </c>
      <c r="FS911" s="47" t="s">
        <v>796</v>
      </c>
      <c r="FT911" s="47" t="s">
        <v>796</v>
      </c>
      <c r="FU911" s="47" t="s">
        <v>796</v>
      </c>
      <c r="FV911" s="47" t="s">
        <v>796</v>
      </c>
      <c r="FW911" s="47" t="s">
        <v>796</v>
      </c>
      <c r="FX911" s="47" t="s">
        <v>796</v>
      </c>
      <c r="FY911" s="47" t="s">
        <v>796</v>
      </c>
      <c r="FZ911" s="47" t="s">
        <v>796</v>
      </c>
      <c r="GA911" s="47" t="s">
        <v>796</v>
      </c>
      <c r="GB911" s="47" t="s">
        <v>796</v>
      </c>
      <c r="GC911" s="47" t="s">
        <v>796</v>
      </c>
      <c r="GD911" s="47" t="s">
        <v>796</v>
      </c>
      <c r="GE911" s="47" t="s">
        <v>796</v>
      </c>
      <c r="GF911" s="47" t="s">
        <v>796</v>
      </c>
      <c r="GG911" s="47" t="s">
        <v>796</v>
      </c>
      <c r="GH911" s="47" t="s">
        <v>796</v>
      </c>
      <c r="GI911" s="47" t="s">
        <v>796</v>
      </c>
      <c r="GJ911" s="47" t="s">
        <v>796</v>
      </c>
      <c r="GK911" s="47" t="s">
        <v>796</v>
      </c>
      <c r="GL911" s="47" t="s">
        <v>796</v>
      </c>
      <c r="GM911" s="47" t="s">
        <v>796</v>
      </c>
      <c r="GN911" s="47" t="s">
        <v>796</v>
      </c>
      <c r="GO911" s="47" t="s">
        <v>796</v>
      </c>
      <c r="GP911" s="47" t="s">
        <v>796</v>
      </c>
      <c r="GQ911" s="47" t="s">
        <v>796</v>
      </c>
      <c r="GR911" s="47" t="s">
        <v>796</v>
      </c>
      <c r="GS911" s="47" t="s">
        <v>796</v>
      </c>
      <c r="GT911" s="47" t="s">
        <v>796</v>
      </c>
      <c r="GU911" s="47" t="s">
        <v>796</v>
      </c>
      <c r="GV911" s="47" t="s">
        <v>796</v>
      </c>
      <c r="GW911" s="47" t="s">
        <v>796</v>
      </c>
      <c r="GX911" s="47" t="s">
        <v>796</v>
      </c>
      <c r="GY911" s="47" t="s">
        <v>796</v>
      </c>
      <c r="GZ911" s="47" t="s">
        <v>796</v>
      </c>
      <c r="HA911" s="47" t="s">
        <v>796</v>
      </c>
      <c r="HB911" s="47" t="s">
        <v>796</v>
      </c>
      <c r="HC911" s="47" t="s">
        <v>796</v>
      </c>
      <c r="HD911" s="47" t="s">
        <v>796</v>
      </c>
      <c r="HE911" s="47" t="s">
        <v>796</v>
      </c>
      <c r="HF911" s="47" t="s">
        <v>796</v>
      </c>
      <c r="HG911" s="47" t="s">
        <v>796</v>
      </c>
      <c r="HH911" s="47" t="s">
        <v>796</v>
      </c>
      <c r="HI911" s="47" t="s">
        <v>796</v>
      </c>
      <c r="HJ911" s="47" t="s">
        <v>796</v>
      </c>
      <c r="HK911" s="47" t="s">
        <v>796</v>
      </c>
      <c r="HL911" s="47" t="s">
        <v>796</v>
      </c>
      <c r="HM911" s="47" t="s">
        <v>796</v>
      </c>
      <c r="HN911" s="47" t="s">
        <v>796</v>
      </c>
      <c r="HO911" s="47" t="s">
        <v>796</v>
      </c>
      <c r="HP911" s="47" t="s">
        <v>796</v>
      </c>
      <c r="HQ911" s="47" t="s">
        <v>796</v>
      </c>
      <c r="HR911" s="47" t="s">
        <v>796</v>
      </c>
      <c r="HS911" s="47" t="s">
        <v>796</v>
      </c>
      <c r="HT911" s="47" t="s">
        <v>796</v>
      </c>
      <c r="HU911" s="47" t="s">
        <v>796</v>
      </c>
      <c r="HV911" s="47" t="s">
        <v>796</v>
      </c>
      <c r="HW911" s="47" t="s">
        <v>796</v>
      </c>
      <c r="HX911" s="47" t="s">
        <v>796</v>
      </c>
      <c r="HY911" s="47" t="s">
        <v>796</v>
      </c>
      <c r="HZ911" s="47" t="s">
        <v>796</v>
      </c>
      <c r="IA911" s="47" t="s">
        <v>796</v>
      </c>
      <c r="IB911" s="47" t="s">
        <v>796</v>
      </c>
      <c r="IC911" s="47" t="s">
        <v>796</v>
      </c>
      <c r="ID911" s="47" t="s">
        <v>796</v>
      </c>
      <c r="IE911" s="47" t="s">
        <v>796</v>
      </c>
      <c r="IF911" s="47" t="s">
        <v>796</v>
      </c>
      <c r="IG911" s="47" t="s">
        <v>796</v>
      </c>
      <c r="IH911" s="47" t="s">
        <v>796</v>
      </c>
      <c r="II911" s="47" t="s">
        <v>796</v>
      </c>
      <c r="IJ911" s="47" t="s">
        <v>796</v>
      </c>
      <c r="IK911" s="47" t="s">
        <v>796</v>
      </c>
      <c r="IL911" s="47" t="s">
        <v>796</v>
      </c>
      <c r="IM911" s="47" t="s">
        <v>796</v>
      </c>
    </row>
    <row r="912" spans="12:33" ht="12.75">
      <c r="L912" s="50"/>
      <c r="M912" s="51"/>
      <c r="N912" s="52"/>
      <c r="O912" s="53"/>
      <c r="P912" s="50"/>
      <c r="Q912" s="54"/>
      <c r="R912" s="55"/>
      <c r="S912" s="55"/>
      <c r="T912" s="55"/>
      <c r="U912" s="56"/>
      <c r="V912" s="55"/>
      <c r="Y912" s="9"/>
      <c r="AC912" s="9"/>
      <c r="AD912" s="57"/>
      <c r="AE912" s="9"/>
      <c r="AF912" s="58"/>
      <c r="AG912" s="1"/>
    </row>
    <row r="913" spans="12:33" ht="12.75">
      <c r="L913" s="50"/>
      <c r="M913" s="51"/>
      <c r="N913" s="52"/>
      <c r="O913" s="53"/>
      <c r="P913" s="50"/>
      <c r="Q913" s="54"/>
      <c r="R913" s="55"/>
      <c r="S913" s="55"/>
      <c r="T913" s="55"/>
      <c r="U913" s="56"/>
      <c r="V913" s="55"/>
      <c r="Y913" s="9"/>
      <c r="AC913" s="9"/>
      <c r="AD913" s="57"/>
      <c r="AE913" s="9"/>
      <c r="AF913" s="58"/>
      <c r="AG913" s="1"/>
    </row>
    <row r="914" spans="12:33" ht="12.75">
      <c r="L914" s="50"/>
      <c r="M914" s="51"/>
      <c r="N914" s="52"/>
      <c r="O914" s="53"/>
      <c r="P914" s="50"/>
      <c r="Q914" s="54"/>
      <c r="R914" s="55"/>
      <c r="S914" s="55"/>
      <c r="T914" s="55"/>
      <c r="U914" s="56"/>
      <c r="V914" s="55"/>
      <c r="Y914" s="9"/>
      <c r="AC914" s="9"/>
      <c r="AD914" s="57"/>
      <c r="AE914" s="9"/>
      <c r="AF914" s="58"/>
      <c r="AG914" s="1"/>
    </row>
    <row r="915" spans="12:33" ht="12.75">
      <c r="L915" s="50"/>
      <c r="M915" s="51"/>
      <c r="N915" s="52"/>
      <c r="O915" s="53"/>
      <c r="P915" s="50"/>
      <c r="Q915" s="54"/>
      <c r="R915" s="55"/>
      <c r="S915" s="55"/>
      <c r="T915" s="55"/>
      <c r="U915" s="56"/>
      <c r="V915" s="55"/>
      <c r="Y915" s="9"/>
      <c r="AC915" s="9"/>
      <c r="AD915" s="57"/>
      <c r="AE915" s="9"/>
      <c r="AF915" s="58"/>
      <c r="AG915" s="1"/>
    </row>
    <row r="916" spans="12:33" ht="12.75">
      <c r="L916" s="50"/>
      <c r="M916" s="51"/>
      <c r="N916" s="52"/>
      <c r="O916" s="53"/>
      <c r="P916" s="50"/>
      <c r="Q916" s="54"/>
      <c r="R916" s="55"/>
      <c r="S916" s="55"/>
      <c r="T916" s="55"/>
      <c r="U916" s="56"/>
      <c r="V916" s="55"/>
      <c r="Y916" s="9"/>
      <c r="AC916" s="9"/>
      <c r="AD916" s="57"/>
      <c r="AE916" s="9"/>
      <c r="AF916" s="58"/>
      <c r="AG916" s="1"/>
    </row>
    <row r="917" spans="12:33" ht="13.4" customHeight="1">
      <c r="L917" s="50"/>
      <c r="M917" s="51"/>
      <c r="N917" s="52"/>
      <c r="O917" s="53"/>
      <c r="P917" s="50"/>
      <c r="Q917" s="54"/>
      <c r="R917" s="55"/>
      <c r="S917" s="55"/>
      <c r="T917" s="55"/>
      <c r="U917" s="56"/>
      <c r="V917" s="55"/>
      <c r="Y917" s="9"/>
      <c r="AC917" s="9"/>
      <c r="AD917" s="57"/>
      <c r="AE917" s="9"/>
      <c r="AF917" s="58"/>
      <c r="AG917" s="1"/>
    </row>
    <row r="918" spans="12:33" ht="13.4" customHeight="1">
      <c r="L918" s="50"/>
      <c r="M918" s="51"/>
      <c r="N918" s="52"/>
      <c r="O918" s="53"/>
      <c r="P918" s="50"/>
      <c r="Q918" s="54"/>
      <c r="R918" s="55"/>
      <c r="S918" s="55"/>
      <c r="T918" s="55"/>
      <c r="U918" s="56"/>
      <c r="V918" s="55"/>
      <c r="Y918" s="9"/>
      <c r="AC918" s="9"/>
      <c r="AD918" s="57"/>
      <c r="AE918" s="9"/>
      <c r="AF918" s="58"/>
      <c r="AG918" s="1"/>
    </row>
    <row r="919" spans="12:33" ht="13.4" customHeight="1">
      <c r="L919" s="50"/>
      <c r="M919" s="51"/>
      <c r="N919" s="52"/>
      <c r="O919" s="53"/>
      <c r="P919" s="50"/>
      <c r="Q919" s="54"/>
      <c r="R919" s="55"/>
      <c r="S919" s="55"/>
      <c r="T919" s="55"/>
      <c r="U919" s="56"/>
      <c r="V919" s="55"/>
      <c r="Y919" s="9"/>
      <c r="AC919" s="9"/>
      <c r="AD919" s="57"/>
      <c r="AE919" s="9"/>
      <c r="AF919" s="58"/>
      <c r="AG919" s="1"/>
    </row>
    <row r="920" spans="12:33" ht="13.4" customHeight="1">
      <c r="L920" s="50"/>
      <c r="M920" s="51"/>
      <c r="N920" s="52"/>
      <c r="O920" s="53"/>
      <c r="P920" s="50"/>
      <c r="Q920" s="54"/>
      <c r="R920" s="55"/>
      <c r="S920" s="55"/>
      <c r="T920" s="55"/>
      <c r="U920" s="56"/>
      <c r="V920" s="55"/>
      <c r="Y920" s="9"/>
      <c r="AC920" s="9"/>
      <c r="AD920" s="57"/>
      <c r="AE920" s="9"/>
      <c r="AF920" s="58"/>
      <c r="AG920" s="1"/>
    </row>
    <row r="921" spans="12:33" ht="13.4" customHeight="1">
      <c r="L921" s="50"/>
      <c r="M921" s="51"/>
      <c r="N921" s="52"/>
      <c r="O921" s="53"/>
      <c r="P921" s="50"/>
      <c r="Q921" s="54"/>
      <c r="R921" s="55"/>
      <c r="S921" s="55"/>
      <c r="T921" s="55"/>
      <c r="U921" s="56"/>
      <c r="V921" s="55"/>
      <c r="Y921" s="9"/>
      <c r="AC921" s="9"/>
      <c r="AD921" s="57"/>
      <c r="AE921" s="9"/>
      <c r="AF921" s="58"/>
      <c r="AG921" s="1"/>
    </row>
    <row r="922" spans="12:33" ht="13.4" customHeight="1">
      <c r="L922" s="50"/>
      <c r="M922" s="51"/>
      <c r="N922" s="52"/>
      <c r="O922" s="53"/>
      <c r="P922" s="50"/>
      <c r="Q922" s="54"/>
      <c r="R922" s="55"/>
      <c r="S922" s="55"/>
      <c r="T922" s="55"/>
      <c r="U922" s="56"/>
      <c r="V922" s="55"/>
      <c r="Y922" s="9"/>
      <c r="AC922" s="9"/>
      <c r="AD922" s="57"/>
      <c r="AE922" s="9"/>
      <c r="AF922" s="58"/>
      <c r="AG922" s="1"/>
    </row>
    <row r="923" spans="12:33" ht="13.4" customHeight="1">
      <c r="L923" s="50"/>
      <c r="M923" s="51"/>
      <c r="N923" s="52"/>
      <c r="O923" s="53"/>
      <c r="P923" s="50"/>
      <c r="Q923" s="54"/>
      <c r="R923" s="55"/>
      <c r="S923" s="55"/>
      <c r="T923" s="55"/>
      <c r="U923" s="56"/>
      <c r="V923" s="55"/>
      <c r="Y923" s="9"/>
      <c r="AC923" s="9"/>
      <c r="AD923" s="57"/>
      <c r="AE923" s="9"/>
      <c r="AF923" s="58"/>
      <c r="AG923" s="1"/>
    </row>
    <row r="924" spans="12:33" ht="12.75">
      <c r="L924" s="50"/>
      <c r="M924" s="51"/>
      <c r="N924" s="52"/>
      <c r="O924" s="53"/>
      <c r="P924" s="50"/>
      <c r="Q924" s="54"/>
      <c r="R924" s="55"/>
      <c r="S924" s="55"/>
      <c r="T924" s="55"/>
      <c r="U924" s="56"/>
      <c r="V924" s="55"/>
      <c r="Y924" s="9"/>
      <c r="AC924" s="9"/>
      <c r="AD924" s="57"/>
      <c r="AE924" s="9"/>
      <c r="AF924" s="58"/>
      <c r="AG924" s="1"/>
    </row>
    <row r="925" spans="12:33" ht="32.8" customHeight="1">
      <c r="L925" s="50"/>
      <c r="M925" s="51"/>
      <c r="N925" s="52"/>
      <c r="O925" s="53"/>
      <c r="P925" s="50"/>
      <c r="Q925" s="54"/>
      <c r="R925" s="55"/>
      <c r="S925" s="55"/>
      <c r="T925" s="55"/>
      <c r="U925" s="56"/>
      <c r="V925" s="55"/>
      <c r="Y925" s="9"/>
      <c r="AC925" s="9"/>
      <c r="AD925" s="57"/>
      <c r="AE925" s="9"/>
      <c r="AF925" s="58"/>
      <c r="AG925" s="1"/>
    </row>
    <row r="926" spans="12:33" ht="12.75">
      <c r="L926" s="50"/>
      <c r="M926" s="51"/>
      <c r="N926" s="52"/>
      <c r="O926" s="53"/>
      <c r="P926" s="50"/>
      <c r="Q926" s="54"/>
      <c r="R926" s="55"/>
      <c r="S926" s="55"/>
      <c r="T926" s="55"/>
      <c r="U926" s="56"/>
      <c r="V926" s="55"/>
      <c r="Y926" s="9"/>
      <c r="AC926" s="9"/>
      <c r="AD926" s="57"/>
      <c r="AE926" s="9"/>
      <c r="AF926" s="58"/>
      <c r="AG926" s="1"/>
    </row>
    <row r="927" spans="12:33" ht="12.75">
      <c r="L927" s="50"/>
      <c r="M927" s="51"/>
      <c r="N927" s="52"/>
      <c r="O927" s="53"/>
      <c r="P927" s="50"/>
      <c r="Q927" s="54"/>
      <c r="R927" s="55"/>
      <c r="S927" s="55"/>
      <c r="T927" s="55"/>
      <c r="U927" s="56"/>
      <c r="V927" s="55"/>
      <c r="Y927" s="9"/>
      <c r="AC927" s="9"/>
      <c r="AD927" s="57"/>
      <c r="AE927" s="9"/>
      <c r="AF927" s="58"/>
      <c r="AG927" s="1"/>
    </row>
    <row r="928" spans="12:33" ht="12.75">
      <c r="L928" s="50"/>
      <c r="M928" s="51"/>
      <c r="N928" s="52"/>
      <c r="O928" s="53"/>
      <c r="P928" s="50"/>
      <c r="Q928" s="54"/>
      <c r="R928" s="55"/>
      <c r="S928" s="55"/>
      <c r="T928" s="55"/>
      <c r="U928" s="56"/>
      <c r="V928" s="55"/>
      <c r="Y928" s="9"/>
      <c r="AC928" s="9"/>
      <c r="AD928" s="57"/>
      <c r="AE928" s="9"/>
      <c r="AF928" s="58"/>
      <c r="AG928" s="1"/>
    </row>
    <row r="929" spans="12:33" ht="12.75">
      <c r="L929" s="50"/>
      <c r="M929" s="51"/>
      <c r="N929" s="52"/>
      <c r="O929" s="53"/>
      <c r="P929" s="50"/>
      <c r="Q929" s="54"/>
      <c r="R929" s="55"/>
      <c r="S929" s="55"/>
      <c r="T929" s="55"/>
      <c r="U929" s="56"/>
      <c r="V929" s="55"/>
      <c r="Y929" s="9"/>
      <c r="AC929" s="9"/>
      <c r="AD929" s="57"/>
      <c r="AE929" s="9"/>
      <c r="AF929" s="58"/>
      <c r="AG929" s="1"/>
    </row>
    <row r="930" spans="12:33" ht="12.75">
      <c r="L930" s="50"/>
      <c r="M930" s="51"/>
      <c r="N930" s="52"/>
      <c r="O930" s="53"/>
      <c r="P930" s="50"/>
      <c r="Q930" s="54"/>
      <c r="R930" s="55"/>
      <c r="S930" s="55"/>
      <c r="T930" s="55"/>
      <c r="U930" s="56"/>
      <c r="V930" s="55"/>
      <c r="Y930" s="9"/>
      <c r="AC930" s="9"/>
      <c r="AD930" s="57"/>
      <c r="AE930" s="9"/>
      <c r="AF930" s="58"/>
      <c r="AG930" s="1"/>
    </row>
    <row r="931" spans="12:33" ht="12.75">
      <c r="L931" s="50"/>
      <c r="M931" s="51"/>
      <c r="N931" s="52"/>
      <c r="O931" s="53"/>
      <c r="P931" s="50"/>
      <c r="Q931" s="54"/>
      <c r="R931" s="55"/>
      <c r="S931" s="55"/>
      <c r="T931" s="55"/>
      <c r="U931" s="56"/>
      <c r="V931" s="55"/>
      <c r="Y931" s="9"/>
      <c r="AC931" s="9"/>
      <c r="AD931" s="57"/>
      <c r="AE931" s="9"/>
      <c r="AF931" s="58"/>
      <c r="AG931" s="1"/>
    </row>
    <row r="932" spans="12:33" ht="12.75">
      <c r="L932" s="50"/>
      <c r="M932" s="51"/>
      <c r="N932" s="52"/>
      <c r="O932" s="53"/>
      <c r="P932" s="50"/>
      <c r="Q932" s="54"/>
      <c r="R932" s="55"/>
      <c r="S932" s="55"/>
      <c r="T932" s="55"/>
      <c r="U932" s="56"/>
      <c r="V932" s="55"/>
      <c r="Y932" s="9"/>
      <c r="AC932" s="9"/>
      <c r="AD932" s="57"/>
      <c r="AE932" s="9"/>
      <c r="AF932" s="58"/>
      <c r="AG932" s="1"/>
    </row>
    <row r="933" spans="12:33" ht="12.75">
      <c r="L933" s="50"/>
      <c r="M933" s="51"/>
      <c r="N933" s="52"/>
      <c r="O933" s="53"/>
      <c r="P933" s="50"/>
      <c r="Q933" s="54"/>
      <c r="R933" s="55"/>
      <c r="S933" s="55"/>
      <c r="T933" s="55"/>
      <c r="U933" s="56"/>
      <c r="V933" s="55"/>
      <c r="Y933" s="9"/>
      <c r="AC933" s="9"/>
      <c r="AD933" s="57"/>
      <c r="AE933" s="9"/>
      <c r="AF933" s="58"/>
      <c r="AG933" s="1"/>
    </row>
    <row r="934" spans="12:33" ht="12.75">
      <c r="L934" s="50"/>
      <c r="M934" s="51"/>
      <c r="N934" s="52"/>
      <c r="O934" s="53"/>
      <c r="P934" s="50"/>
      <c r="Q934" s="54"/>
      <c r="R934" s="55"/>
      <c r="S934" s="55"/>
      <c r="T934" s="55"/>
      <c r="U934" s="56"/>
      <c r="V934" s="55"/>
      <c r="Y934" s="9"/>
      <c r="AC934" s="9"/>
      <c r="AD934" s="57"/>
      <c r="AE934" s="9"/>
      <c r="AF934" s="58"/>
      <c r="AG934" s="1"/>
    </row>
    <row r="935" spans="12:33" ht="12.75">
      <c r="L935" s="50"/>
      <c r="M935" s="51"/>
      <c r="N935" s="52"/>
      <c r="O935" s="53"/>
      <c r="P935" s="50"/>
      <c r="Q935" s="54"/>
      <c r="R935" s="55"/>
      <c r="S935" s="55"/>
      <c r="T935" s="55"/>
      <c r="U935" s="56"/>
      <c r="V935" s="55"/>
      <c r="Y935" s="9"/>
      <c r="AC935" s="9"/>
      <c r="AD935" s="57"/>
      <c r="AE935" s="9"/>
      <c r="AF935" s="58"/>
      <c r="AG935" s="1"/>
    </row>
    <row r="936" spans="12:33" ht="13.4" customHeight="1">
      <c r="L936" s="50"/>
      <c r="M936" s="51"/>
      <c r="N936" s="52"/>
      <c r="O936" s="53"/>
      <c r="P936" s="50"/>
      <c r="Q936" s="54"/>
      <c r="R936" s="55"/>
      <c r="S936" s="55"/>
      <c r="T936" s="55"/>
      <c r="U936" s="56"/>
      <c r="V936" s="55"/>
      <c r="Y936" s="9"/>
      <c r="AC936" s="9"/>
      <c r="AD936" s="57"/>
      <c r="AE936" s="9"/>
      <c r="AF936" s="58"/>
      <c r="AG936" s="1"/>
    </row>
    <row r="937" spans="12:33" ht="12.65" customHeight="1">
      <c r="L937" s="50"/>
      <c r="M937" s="51"/>
      <c r="N937" s="52"/>
      <c r="O937" s="53"/>
      <c r="P937" s="50"/>
      <c r="Q937" s="54"/>
      <c r="R937" s="55"/>
      <c r="S937" s="55"/>
      <c r="T937" s="55"/>
      <c r="U937" s="56"/>
      <c r="V937" s="55"/>
      <c r="Y937" s="9"/>
      <c r="AC937" s="9"/>
      <c r="AD937" s="57"/>
      <c r="AE937" s="9"/>
      <c r="AF937" s="58"/>
      <c r="AG937" s="1"/>
    </row>
    <row r="938" spans="12:33" ht="12.75">
      <c r="L938" s="50"/>
      <c r="M938" s="51"/>
      <c r="N938" s="52"/>
      <c r="O938" s="53"/>
      <c r="P938" s="50"/>
      <c r="Q938" s="54"/>
      <c r="R938" s="55"/>
      <c r="S938" s="55"/>
      <c r="T938" s="55"/>
      <c r="U938" s="56"/>
      <c r="V938" s="55"/>
      <c r="Y938" s="9"/>
      <c r="AC938" s="9"/>
      <c r="AD938" s="57"/>
      <c r="AE938" s="9"/>
      <c r="AF938" s="58"/>
      <c r="AG938" s="1"/>
    </row>
    <row r="939" spans="12:33" ht="12.75">
      <c r="L939" s="50"/>
      <c r="M939" s="51"/>
      <c r="N939" s="52"/>
      <c r="O939" s="53"/>
      <c r="P939" s="50"/>
      <c r="Q939" s="54"/>
      <c r="R939" s="55"/>
      <c r="S939" s="55"/>
      <c r="T939" s="55"/>
      <c r="U939" s="56"/>
      <c r="V939" s="55"/>
      <c r="Y939" s="9"/>
      <c r="AC939" s="9"/>
      <c r="AD939" s="57"/>
      <c r="AE939" s="9"/>
      <c r="AF939" s="58"/>
      <c r="AG939" s="1"/>
    </row>
    <row r="940" spans="12:33" ht="12.75">
      <c r="L940" s="50"/>
      <c r="M940" s="51"/>
      <c r="N940" s="52"/>
      <c r="O940" s="53"/>
      <c r="P940" s="50"/>
      <c r="Q940" s="54"/>
      <c r="R940" s="55"/>
      <c r="S940" s="55"/>
      <c r="T940" s="55"/>
      <c r="U940" s="56"/>
      <c r="V940" s="55"/>
      <c r="Y940" s="9"/>
      <c r="AC940" s="9"/>
      <c r="AD940" s="57"/>
      <c r="AE940" s="9"/>
      <c r="AF940" s="58"/>
      <c r="AG940" s="1"/>
    </row>
    <row r="941" spans="12:33" ht="12.75">
      <c r="L941" s="50"/>
      <c r="M941" s="51"/>
      <c r="N941" s="52"/>
      <c r="O941" s="53"/>
      <c r="P941" s="50"/>
      <c r="Q941" s="54"/>
      <c r="R941" s="55"/>
      <c r="S941" s="55"/>
      <c r="T941" s="55"/>
      <c r="U941" s="56"/>
      <c r="V941" s="55"/>
      <c r="Y941" s="9"/>
      <c r="AC941" s="9"/>
      <c r="AD941" s="57"/>
      <c r="AE941" s="9"/>
      <c r="AF941" s="58"/>
      <c r="AG941" s="1"/>
    </row>
    <row r="942" spans="12:33" ht="12.75">
      <c r="L942" s="50"/>
      <c r="M942" s="51"/>
      <c r="N942" s="52"/>
      <c r="O942" s="53"/>
      <c r="P942" s="50"/>
      <c r="Q942" s="54"/>
      <c r="R942" s="55"/>
      <c r="S942" s="55"/>
      <c r="T942" s="55"/>
      <c r="U942" s="56"/>
      <c r="V942" s="55"/>
      <c r="Y942" s="9"/>
      <c r="AC942" s="9"/>
      <c r="AD942" s="57"/>
      <c r="AE942" s="9"/>
      <c r="AF942" s="58"/>
      <c r="AG942" s="1"/>
    </row>
    <row r="943" spans="12:33" ht="12.75">
      <c r="L943" s="50"/>
      <c r="M943" s="51"/>
      <c r="N943" s="52"/>
      <c r="O943" s="53"/>
      <c r="P943" s="50"/>
      <c r="Q943" s="54"/>
      <c r="R943" s="55"/>
      <c r="S943" s="55"/>
      <c r="T943" s="55"/>
      <c r="U943" s="56"/>
      <c r="V943" s="55"/>
      <c r="Y943" s="9"/>
      <c r="AC943" s="9"/>
      <c r="AD943" s="57"/>
      <c r="AE943" s="9"/>
      <c r="AF943" s="58"/>
      <c r="AG943" s="1"/>
    </row>
    <row r="944" spans="12:33" ht="12.75">
      <c r="L944" s="50"/>
      <c r="M944" s="51"/>
      <c r="N944" s="52"/>
      <c r="O944" s="53"/>
      <c r="P944" s="50"/>
      <c r="Q944" s="54"/>
      <c r="R944" s="55"/>
      <c r="S944" s="55"/>
      <c r="T944" s="55"/>
      <c r="U944" s="56"/>
      <c r="V944" s="55"/>
      <c r="Y944" s="9"/>
      <c r="AC944" s="9"/>
      <c r="AD944" s="57"/>
      <c r="AE944" s="9"/>
      <c r="AF944" s="58"/>
      <c r="AG944" s="1"/>
    </row>
    <row r="945" spans="12:33" ht="12.75">
      <c r="L945" s="50"/>
      <c r="M945" s="51"/>
      <c r="N945" s="52"/>
      <c r="O945" s="53"/>
      <c r="P945" s="50"/>
      <c r="Q945" s="54"/>
      <c r="R945" s="55"/>
      <c r="S945" s="55"/>
      <c r="T945" s="55"/>
      <c r="U945" s="56"/>
      <c r="V945" s="55"/>
      <c r="Y945" s="9"/>
      <c r="AC945" s="9"/>
      <c r="AD945" s="57"/>
      <c r="AE945" s="9"/>
      <c r="AF945" s="58"/>
      <c r="AG945" s="1"/>
    </row>
    <row r="946" spans="12:33" ht="12.75">
      <c r="L946" s="50"/>
      <c r="M946" s="51"/>
      <c r="N946" s="52"/>
      <c r="O946" s="53"/>
      <c r="P946" s="50"/>
      <c r="Q946" s="54"/>
      <c r="R946" s="55"/>
      <c r="S946" s="55"/>
      <c r="T946" s="55"/>
      <c r="U946" s="56"/>
      <c r="V946" s="55"/>
      <c r="Y946" s="9"/>
      <c r="AC946" s="9"/>
      <c r="AD946" s="57"/>
      <c r="AE946" s="9"/>
      <c r="AF946" s="58"/>
      <c r="AG946" s="1"/>
    </row>
    <row r="947" spans="12:33" ht="12.75">
      <c r="L947" s="50"/>
      <c r="M947" s="51"/>
      <c r="N947" s="52"/>
      <c r="O947" s="53"/>
      <c r="P947" s="50"/>
      <c r="Q947" s="54"/>
      <c r="R947" s="55"/>
      <c r="S947" s="55"/>
      <c r="T947" s="55"/>
      <c r="U947" s="56"/>
      <c r="V947" s="55"/>
      <c r="Y947" s="9"/>
      <c r="AC947" s="9"/>
      <c r="AD947" s="57"/>
      <c r="AE947" s="9"/>
      <c r="AF947" s="58"/>
      <c r="AG947" s="1"/>
    </row>
    <row r="948" spans="12:33" ht="12.75">
      <c r="L948" s="50"/>
      <c r="M948" s="51"/>
      <c r="N948" s="52"/>
      <c r="O948" s="53"/>
      <c r="P948" s="50"/>
      <c r="Q948" s="54"/>
      <c r="R948" s="55"/>
      <c r="S948" s="55"/>
      <c r="T948" s="55"/>
      <c r="U948" s="56"/>
      <c r="V948" s="55"/>
      <c r="Y948" s="9"/>
      <c r="AC948" s="9"/>
      <c r="AD948" s="57"/>
      <c r="AE948" s="9"/>
      <c r="AF948" s="58"/>
      <c r="AG948" s="1"/>
    </row>
    <row r="949" spans="12:33" ht="12.75">
      <c r="L949" s="50"/>
      <c r="M949" s="51"/>
      <c r="N949" s="52"/>
      <c r="O949" s="53"/>
      <c r="P949" s="50"/>
      <c r="Q949" s="54"/>
      <c r="R949" s="55"/>
      <c r="S949" s="55"/>
      <c r="T949" s="55"/>
      <c r="U949" s="56"/>
      <c r="V949" s="55"/>
      <c r="Y949" s="9"/>
      <c r="AC949" s="9"/>
      <c r="AD949" s="57"/>
      <c r="AE949" s="9"/>
      <c r="AF949" s="58"/>
      <c r="AG949" s="1"/>
    </row>
    <row r="950" spans="12:33" ht="12.75">
      <c r="L950" s="50"/>
      <c r="M950" s="51"/>
      <c r="N950" s="52"/>
      <c r="O950" s="53"/>
      <c r="P950" s="50"/>
      <c r="Q950" s="54"/>
      <c r="R950" s="55"/>
      <c r="S950" s="55"/>
      <c r="T950" s="55"/>
      <c r="U950" s="56"/>
      <c r="V950" s="55"/>
      <c r="Y950" s="9"/>
      <c r="AC950" s="9"/>
      <c r="AD950" s="57"/>
      <c r="AE950" s="9"/>
      <c r="AF950" s="58"/>
      <c r="AG950" s="1"/>
    </row>
    <row r="951" spans="12:33" ht="16.4" customHeight="1">
      <c r="L951" s="50"/>
      <c r="M951" s="51"/>
      <c r="N951" s="52"/>
      <c r="O951" s="53"/>
      <c r="P951" s="50"/>
      <c r="Q951" s="54"/>
      <c r="R951" s="55"/>
      <c r="S951" s="55"/>
      <c r="T951" s="55"/>
      <c r="U951" s="56"/>
      <c r="V951" s="55"/>
      <c r="Y951" s="9"/>
      <c r="AC951" s="9"/>
      <c r="AD951" s="57"/>
      <c r="AE951" s="9"/>
      <c r="AF951" s="58"/>
      <c r="AG951" s="1"/>
    </row>
    <row r="952" spans="12:33" ht="12.65" customHeight="1">
      <c r="L952" s="50"/>
      <c r="M952" s="51"/>
      <c r="N952" s="52"/>
      <c r="O952" s="53"/>
      <c r="P952" s="50"/>
      <c r="Q952" s="54"/>
      <c r="R952" s="55"/>
      <c r="S952" s="55"/>
      <c r="T952" s="55"/>
      <c r="U952" s="56"/>
      <c r="V952" s="55"/>
      <c r="Y952" s="9"/>
      <c r="AC952" s="9"/>
      <c r="AD952" s="57"/>
      <c r="AE952" s="9"/>
      <c r="AF952" s="58"/>
      <c r="AG952" s="1"/>
    </row>
    <row r="953" spans="12:33" ht="13.4" customHeight="1">
      <c r="L953" s="50"/>
      <c r="M953" s="51"/>
      <c r="N953" s="52"/>
      <c r="O953" s="53"/>
      <c r="P953" s="50"/>
      <c r="Q953" s="54"/>
      <c r="R953" s="55"/>
      <c r="S953" s="55"/>
      <c r="T953" s="55"/>
      <c r="U953" s="56"/>
      <c r="V953" s="55"/>
      <c r="Y953" s="9"/>
      <c r="AC953" s="9"/>
      <c r="AD953" s="57"/>
      <c r="AE953" s="9"/>
      <c r="AF953" s="58"/>
      <c r="AG953" s="1"/>
    </row>
    <row r="954" spans="12:33" ht="13.4" customHeight="1">
      <c r="L954" s="50"/>
      <c r="M954" s="51"/>
      <c r="N954" s="52"/>
      <c r="O954" s="53"/>
      <c r="P954" s="50"/>
      <c r="Q954" s="54"/>
      <c r="R954" s="55"/>
      <c r="S954" s="55"/>
      <c r="T954" s="55"/>
      <c r="U954" s="56"/>
      <c r="V954" s="55"/>
      <c r="Y954" s="9"/>
      <c r="AC954" s="9"/>
      <c r="AD954" s="57"/>
      <c r="AE954" s="9"/>
      <c r="AF954" s="58"/>
      <c r="AG954" s="1"/>
    </row>
    <row r="955" spans="12:33" ht="12.75">
      <c r="L955" s="50"/>
      <c r="M955" s="51"/>
      <c r="N955" s="52"/>
      <c r="O955" s="53"/>
      <c r="P955" s="50"/>
      <c r="Q955" s="54"/>
      <c r="R955" s="55"/>
      <c r="S955" s="55"/>
      <c r="T955" s="55"/>
      <c r="U955" s="56"/>
      <c r="V955" s="55"/>
      <c r="Y955" s="9"/>
      <c r="AC955" s="9"/>
      <c r="AD955" s="57"/>
      <c r="AE955" s="9"/>
      <c r="AF955" s="58"/>
      <c r="AG955" s="1"/>
    </row>
    <row r="956" spans="12:33" ht="13.4" customHeight="1">
      <c r="L956" s="50"/>
      <c r="M956" s="51"/>
      <c r="N956" s="52"/>
      <c r="O956" s="53"/>
      <c r="P956" s="50"/>
      <c r="Q956" s="54"/>
      <c r="R956" s="55"/>
      <c r="S956" s="55"/>
      <c r="T956" s="55"/>
      <c r="U956" s="56"/>
      <c r="V956" s="55"/>
      <c r="Y956" s="9"/>
      <c r="AC956" s="9"/>
      <c r="AD956" s="57"/>
      <c r="AE956" s="9"/>
      <c r="AF956" s="58"/>
      <c r="AG956" s="1"/>
    </row>
    <row r="957" spans="12:33" ht="13.4" customHeight="1">
      <c r="L957" s="50"/>
      <c r="M957" s="51"/>
      <c r="N957" s="52"/>
      <c r="O957" s="53"/>
      <c r="P957" s="50"/>
      <c r="Q957" s="54"/>
      <c r="R957" s="55"/>
      <c r="S957" s="55"/>
      <c r="T957" s="55"/>
      <c r="U957" s="56"/>
      <c r="V957" s="55"/>
      <c r="Y957" s="9"/>
      <c r="AC957" s="9"/>
      <c r="AD957" s="57"/>
      <c r="AE957" s="9"/>
      <c r="AF957" s="58"/>
      <c r="AG957" s="1"/>
    </row>
    <row r="958" spans="12:33" ht="12.75">
      <c r="L958" s="50"/>
      <c r="M958" s="51"/>
      <c r="N958" s="52"/>
      <c r="O958" s="53"/>
      <c r="P958" s="50"/>
      <c r="Q958" s="54"/>
      <c r="R958" s="55"/>
      <c r="S958" s="55"/>
      <c r="T958" s="55"/>
      <c r="U958" s="56"/>
      <c r="V958" s="55"/>
      <c r="Y958" s="9"/>
      <c r="AC958" s="9"/>
      <c r="AD958" s="57"/>
      <c r="AE958" s="9"/>
      <c r="AF958" s="58"/>
      <c r="AG958" s="1"/>
    </row>
    <row r="959" spans="12:33" ht="12.75">
      <c r="L959" s="50"/>
      <c r="M959" s="51"/>
      <c r="N959" s="52"/>
      <c r="O959" s="53"/>
      <c r="P959" s="50"/>
      <c r="Q959" s="54"/>
      <c r="R959" s="55"/>
      <c r="S959" s="55"/>
      <c r="T959" s="55"/>
      <c r="U959" s="56"/>
      <c r="V959" s="55"/>
      <c r="Y959" s="9"/>
      <c r="AC959" s="9"/>
      <c r="AD959" s="57"/>
      <c r="AE959" s="9"/>
      <c r="AF959" s="58"/>
      <c r="AG959" s="1"/>
    </row>
    <row r="960" spans="12:33" ht="12.75">
      <c r="L960" s="50"/>
      <c r="M960" s="51"/>
      <c r="N960" s="52"/>
      <c r="O960" s="53"/>
      <c r="P960" s="50"/>
      <c r="Q960" s="54"/>
      <c r="R960" s="55"/>
      <c r="S960" s="55"/>
      <c r="T960" s="55"/>
      <c r="U960" s="56"/>
      <c r="V960" s="55"/>
      <c r="Y960" s="9"/>
      <c r="AC960" s="9"/>
      <c r="AD960" s="57"/>
      <c r="AE960" s="9"/>
      <c r="AF960" s="58"/>
      <c r="AG960" s="1"/>
    </row>
    <row r="961" spans="12:33" ht="12.75">
      <c r="L961" s="50"/>
      <c r="M961" s="51"/>
      <c r="N961" s="52"/>
      <c r="O961" s="53"/>
      <c r="P961" s="50"/>
      <c r="Q961" s="54"/>
      <c r="R961" s="55"/>
      <c r="S961" s="55"/>
      <c r="T961" s="55"/>
      <c r="U961" s="56"/>
      <c r="V961" s="55"/>
      <c r="Y961" s="9"/>
      <c r="AC961" s="9"/>
      <c r="AD961" s="57"/>
      <c r="AE961" s="9"/>
      <c r="AF961" s="58"/>
      <c r="AG961" s="1"/>
    </row>
    <row r="962" spans="12:33" ht="12.75">
      <c r="L962" s="50"/>
      <c r="M962" s="51"/>
      <c r="N962" s="52"/>
      <c r="O962" s="53"/>
      <c r="P962" s="50"/>
      <c r="Q962" s="54"/>
      <c r="R962" s="55"/>
      <c r="S962" s="55"/>
      <c r="T962" s="55"/>
      <c r="U962" s="56"/>
      <c r="V962" s="55"/>
      <c r="Y962" s="9"/>
      <c r="AC962" s="9"/>
      <c r="AD962" s="57"/>
      <c r="AE962" s="9"/>
      <c r="AF962" s="58"/>
      <c r="AG962" s="1"/>
    </row>
    <row r="963" spans="12:33" ht="12.75">
      <c r="L963" s="50"/>
      <c r="M963" s="51"/>
      <c r="N963" s="52"/>
      <c r="O963" s="53"/>
      <c r="P963" s="50"/>
      <c r="Q963" s="54"/>
      <c r="R963" s="55"/>
      <c r="S963" s="55"/>
      <c r="T963" s="55"/>
      <c r="U963" s="56"/>
      <c r="V963" s="55"/>
      <c r="Y963" s="9"/>
      <c r="AC963" s="9"/>
      <c r="AD963" s="57"/>
      <c r="AE963" s="9"/>
      <c r="AF963" s="58"/>
      <c r="AG963" s="1"/>
    </row>
    <row r="964" spans="12:33" ht="12.75">
      <c r="L964" s="50"/>
      <c r="M964" s="51"/>
      <c r="N964" s="52"/>
      <c r="O964" s="53"/>
      <c r="P964" s="50"/>
      <c r="Q964" s="54"/>
      <c r="R964" s="55"/>
      <c r="S964" s="55"/>
      <c r="T964" s="55"/>
      <c r="U964" s="56"/>
      <c r="V964" s="55"/>
      <c r="Y964" s="9"/>
      <c r="AC964" s="9"/>
      <c r="AD964" s="57"/>
      <c r="AE964" s="9"/>
      <c r="AF964" s="58"/>
      <c r="AG964" s="1"/>
    </row>
    <row r="965" spans="12:33" ht="12.75">
      <c r="L965" s="50"/>
      <c r="M965" s="51"/>
      <c r="N965" s="52"/>
      <c r="O965" s="53"/>
      <c r="P965" s="50"/>
      <c r="Q965" s="54"/>
      <c r="R965" s="55"/>
      <c r="S965" s="55"/>
      <c r="T965" s="55"/>
      <c r="U965" s="56"/>
      <c r="V965" s="55"/>
      <c r="Y965" s="9"/>
      <c r="AC965" s="9"/>
      <c r="AD965" s="57"/>
      <c r="AE965" s="9"/>
      <c r="AF965" s="58"/>
      <c r="AG965" s="1"/>
    </row>
    <row r="966" spans="12:33" ht="12.75">
      <c r="L966" s="50"/>
      <c r="M966" s="51"/>
      <c r="N966" s="52"/>
      <c r="O966" s="53"/>
      <c r="P966" s="50"/>
      <c r="Q966" s="54"/>
      <c r="R966" s="55"/>
      <c r="S966" s="55"/>
      <c r="T966" s="55"/>
      <c r="U966" s="56"/>
      <c r="V966" s="55"/>
      <c r="Y966" s="9"/>
      <c r="AC966" s="9"/>
      <c r="AD966" s="57"/>
      <c r="AE966" s="9"/>
      <c r="AF966" s="58"/>
      <c r="AG966" s="1"/>
    </row>
    <row r="967" spans="12:33" ht="12.75">
      <c r="L967" s="50"/>
      <c r="M967" s="51"/>
      <c r="N967" s="52"/>
      <c r="O967" s="53"/>
      <c r="P967" s="50"/>
      <c r="Q967" s="54"/>
      <c r="R967" s="55"/>
      <c r="S967" s="55"/>
      <c r="T967" s="55"/>
      <c r="U967" s="56"/>
      <c r="V967" s="55"/>
      <c r="Y967" s="9"/>
      <c r="AC967" s="9"/>
      <c r="AD967" s="57"/>
      <c r="AE967" s="9"/>
      <c r="AF967" s="58"/>
      <c r="AG967" s="1"/>
    </row>
    <row r="968" spans="12:33" ht="12.75">
      <c r="L968" s="50"/>
      <c r="M968" s="51"/>
      <c r="N968" s="52"/>
      <c r="O968" s="53"/>
      <c r="P968" s="50"/>
      <c r="Q968" s="54"/>
      <c r="R968" s="55"/>
      <c r="S968" s="55"/>
      <c r="T968" s="55"/>
      <c r="U968" s="56"/>
      <c r="V968" s="55"/>
      <c r="Y968" s="9"/>
      <c r="AC968" s="9"/>
      <c r="AD968" s="57"/>
      <c r="AE968" s="9"/>
      <c r="AF968" s="58"/>
      <c r="AG968" s="1"/>
    </row>
    <row r="969" spans="12:33" ht="12.75">
      <c r="L969" s="50"/>
      <c r="M969" s="51"/>
      <c r="N969" s="52"/>
      <c r="O969" s="53"/>
      <c r="P969" s="50"/>
      <c r="Q969" s="54"/>
      <c r="R969" s="55"/>
      <c r="S969" s="55"/>
      <c r="T969" s="55"/>
      <c r="U969" s="56"/>
      <c r="V969" s="55"/>
      <c r="Y969" s="9"/>
      <c r="AC969" s="9"/>
      <c r="AD969" s="57"/>
      <c r="AE969" s="9"/>
      <c r="AF969" s="58"/>
      <c r="AG969" s="1"/>
    </row>
    <row r="970" spans="12:33" ht="12.75">
      <c r="L970" s="50"/>
      <c r="M970" s="51"/>
      <c r="N970" s="52"/>
      <c r="O970" s="53"/>
      <c r="P970" s="50"/>
      <c r="Q970" s="54"/>
      <c r="R970" s="55"/>
      <c r="S970" s="55"/>
      <c r="T970" s="55"/>
      <c r="U970" s="56"/>
      <c r="V970" s="55"/>
      <c r="Y970" s="9"/>
      <c r="AC970" s="9"/>
      <c r="AD970" s="57"/>
      <c r="AE970" s="9"/>
      <c r="AF970" s="58"/>
      <c r="AG970" s="1"/>
    </row>
    <row r="971" spans="12:33" ht="12.75">
      <c r="L971" s="50"/>
      <c r="M971" s="51"/>
      <c r="N971" s="52"/>
      <c r="O971" s="53"/>
      <c r="P971" s="50"/>
      <c r="Q971" s="54"/>
      <c r="R971" s="55"/>
      <c r="S971" s="55"/>
      <c r="T971" s="55"/>
      <c r="U971" s="56"/>
      <c r="V971" s="55"/>
      <c r="Y971" s="9"/>
      <c r="AC971" s="9"/>
      <c r="AD971" s="57"/>
      <c r="AE971" s="9"/>
      <c r="AF971" s="58"/>
      <c r="AG971" s="1"/>
    </row>
    <row r="972" spans="12:33" ht="12.75">
      <c r="L972" s="50"/>
      <c r="M972" s="51"/>
      <c r="N972" s="52"/>
      <c r="O972" s="53"/>
      <c r="P972" s="50"/>
      <c r="Q972" s="54"/>
      <c r="R972" s="55"/>
      <c r="S972" s="55"/>
      <c r="T972" s="55"/>
      <c r="U972" s="56"/>
      <c r="V972" s="55"/>
      <c r="Y972" s="9"/>
      <c r="AC972" s="9"/>
      <c r="AD972" s="57"/>
      <c r="AE972" s="9"/>
      <c r="AF972" s="58"/>
      <c r="AG972" s="1"/>
    </row>
    <row r="973" spans="12:33" ht="12.75">
      <c r="L973" s="50"/>
      <c r="M973" s="51"/>
      <c r="N973" s="52"/>
      <c r="O973" s="53"/>
      <c r="P973" s="50"/>
      <c r="Q973" s="54"/>
      <c r="R973" s="55"/>
      <c r="S973" s="55"/>
      <c r="T973" s="55"/>
      <c r="U973" s="56"/>
      <c r="V973" s="55"/>
      <c r="Y973" s="9"/>
      <c r="AC973" s="9"/>
      <c r="AD973" s="57"/>
      <c r="AE973" s="9"/>
      <c r="AF973" s="58"/>
      <c r="AG973" s="1"/>
    </row>
    <row r="974" spans="12:33" ht="12.75">
      <c r="L974" s="50"/>
      <c r="M974" s="51"/>
      <c r="N974" s="52"/>
      <c r="O974" s="53"/>
      <c r="P974" s="50"/>
      <c r="Q974" s="54"/>
      <c r="R974" s="55"/>
      <c r="S974" s="55"/>
      <c r="T974" s="55"/>
      <c r="U974" s="56"/>
      <c r="V974" s="55"/>
      <c r="Y974" s="9"/>
      <c r="AC974" s="9"/>
      <c r="AD974" s="57"/>
      <c r="AE974" s="9"/>
      <c r="AF974" s="58"/>
      <c r="AG974" s="1"/>
    </row>
    <row r="975" spans="12:33" ht="12.75">
      <c r="L975" s="50"/>
      <c r="M975" s="51"/>
      <c r="N975" s="52"/>
      <c r="O975" s="53"/>
      <c r="P975" s="50"/>
      <c r="Q975" s="54"/>
      <c r="R975" s="55"/>
      <c r="S975" s="55"/>
      <c r="T975" s="55"/>
      <c r="U975" s="56"/>
      <c r="V975" s="55"/>
      <c r="Y975" s="9"/>
      <c r="AC975" s="9"/>
      <c r="AD975" s="57"/>
      <c r="AE975" s="9"/>
      <c r="AF975" s="58"/>
      <c r="AG975" s="1"/>
    </row>
    <row r="976" spans="12:33" ht="12.75">
      <c r="L976" s="50"/>
      <c r="M976" s="51"/>
      <c r="N976" s="52"/>
      <c r="O976" s="53"/>
      <c r="P976" s="50"/>
      <c r="Q976" s="54"/>
      <c r="R976" s="55"/>
      <c r="S976" s="55"/>
      <c r="T976" s="55"/>
      <c r="U976" s="56"/>
      <c r="V976" s="55"/>
      <c r="Y976" s="9"/>
      <c r="AC976" s="9"/>
      <c r="AD976" s="57"/>
      <c r="AE976" s="9"/>
      <c r="AF976" s="58"/>
      <c r="AG976" s="1"/>
    </row>
    <row r="977" spans="12:33" ht="12.75">
      <c r="L977" s="50"/>
      <c r="M977" s="51"/>
      <c r="N977" s="52"/>
      <c r="O977" s="53"/>
      <c r="P977" s="50"/>
      <c r="Q977" s="54"/>
      <c r="R977" s="55"/>
      <c r="S977" s="55"/>
      <c r="T977" s="55"/>
      <c r="U977" s="56"/>
      <c r="V977" s="55"/>
      <c r="Y977" s="9"/>
      <c r="AC977" s="9"/>
      <c r="AD977" s="57"/>
      <c r="AE977" s="9"/>
      <c r="AF977" s="58"/>
      <c r="AG977" s="1"/>
    </row>
    <row r="978" spans="12:33" ht="12.75">
      <c r="L978" s="50"/>
      <c r="M978" s="51"/>
      <c r="N978" s="52"/>
      <c r="O978" s="53"/>
      <c r="P978" s="50"/>
      <c r="Q978" s="54"/>
      <c r="R978" s="55"/>
      <c r="S978" s="55"/>
      <c r="T978" s="55"/>
      <c r="U978" s="56"/>
      <c r="V978" s="55"/>
      <c r="Y978" s="9"/>
      <c r="AC978" s="9"/>
      <c r="AD978" s="57"/>
      <c r="AE978" s="9"/>
      <c r="AF978" s="58"/>
      <c r="AG978" s="1"/>
    </row>
    <row r="979" spans="12:33" ht="12.75">
      <c r="L979" s="50"/>
      <c r="M979" s="51"/>
      <c r="N979" s="52"/>
      <c r="O979" s="53"/>
      <c r="P979" s="50"/>
      <c r="Q979" s="54"/>
      <c r="R979" s="55"/>
      <c r="S979" s="55"/>
      <c r="T979" s="55"/>
      <c r="U979" s="56"/>
      <c r="V979" s="55"/>
      <c r="Y979" s="9"/>
      <c r="AC979" s="9"/>
      <c r="AD979" s="57"/>
      <c r="AE979" s="9"/>
      <c r="AF979" s="58"/>
      <c r="AG979" s="1"/>
    </row>
    <row r="980" spans="12:33" ht="12.75">
      <c r="L980" s="50"/>
      <c r="M980" s="51"/>
      <c r="N980" s="52"/>
      <c r="O980" s="53"/>
      <c r="P980" s="50"/>
      <c r="Q980" s="54"/>
      <c r="R980" s="55"/>
      <c r="S980" s="55"/>
      <c r="T980" s="55"/>
      <c r="U980" s="56"/>
      <c r="V980" s="55"/>
      <c r="Y980" s="9"/>
      <c r="AC980" s="9"/>
      <c r="AD980" s="57"/>
      <c r="AE980" s="9"/>
      <c r="AF980" s="58"/>
      <c r="AG980" s="1"/>
    </row>
    <row r="981" spans="12:33" ht="12.75">
      <c r="L981" s="50"/>
      <c r="M981" s="51"/>
      <c r="N981" s="52"/>
      <c r="O981" s="53"/>
      <c r="P981" s="50"/>
      <c r="Q981" s="54"/>
      <c r="R981" s="55"/>
      <c r="S981" s="55"/>
      <c r="T981" s="55"/>
      <c r="U981" s="56"/>
      <c r="V981" s="55"/>
      <c r="Y981" s="9"/>
      <c r="AC981" s="9"/>
      <c r="AD981" s="57"/>
      <c r="AE981" s="9"/>
      <c r="AF981" s="58"/>
      <c r="AG981" s="1"/>
    </row>
    <row r="982" spans="12:33" ht="12.75">
      <c r="L982" s="50"/>
      <c r="M982" s="51"/>
      <c r="N982" s="52"/>
      <c r="O982" s="53"/>
      <c r="P982" s="50"/>
      <c r="Q982" s="54"/>
      <c r="R982" s="55"/>
      <c r="S982" s="55"/>
      <c r="T982" s="55"/>
      <c r="U982" s="56"/>
      <c r="V982" s="55"/>
      <c r="Y982" s="9"/>
      <c r="AC982" s="9"/>
      <c r="AD982" s="57"/>
      <c r="AE982" s="9"/>
      <c r="AF982" s="58"/>
      <c r="AG982" s="1"/>
    </row>
    <row r="983" spans="12:33" ht="12.75">
      <c r="L983" s="50"/>
      <c r="M983" s="51"/>
      <c r="N983" s="52"/>
      <c r="O983" s="53"/>
      <c r="P983" s="50"/>
      <c r="Q983" s="54"/>
      <c r="R983" s="55"/>
      <c r="S983" s="55"/>
      <c r="T983" s="55"/>
      <c r="U983" s="56"/>
      <c r="V983" s="55"/>
      <c r="Y983" s="9"/>
      <c r="AC983" s="9"/>
      <c r="AD983" s="57"/>
      <c r="AE983" s="9"/>
      <c r="AF983" s="58"/>
      <c r="AG983" s="1"/>
    </row>
    <row r="984" spans="12:33" ht="12.75">
      <c r="L984" s="50"/>
      <c r="M984" s="51"/>
      <c r="N984" s="52"/>
      <c r="O984" s="53"/>
      <c r="P984" s="50"/>
      <c r="Q984" s="54"/>
      <c r="R984" s="55"/>
      <c r="S984" s="55"/>
      <c r="T984" s="55"/>
      <c r="U984" s="56"/>
      <c r="V984" s="55"/>
      <c r="Y984" s="9"/>
      <c r="AC984" s="9"/>
      <c r="AD984" s="57"/>
      <c r="AE984" s="9"/>
      <c r="AF984" s="58"/>
      <c r="AG984" s="1"/>
    </row>
    <row r="985" spans="12:33" ht="12.75">
      <c r="L985" s="50"/>
      <c r="M985" s="51"/>
      <c r="N985" s="52"/>
      <c r="O985" s="53"/>
      <c r="P985" s="50"/>
      <c r="Q985" s="54"/>
      <c r="R985" s="55"/>
      <c r="S985" s="55"/>
      <c r="T985" s="55"/>
      <c r="U985" s="56"/>
      <c r="V985" s="55"/>
      <c r="Y985" s="9"/>
      <c r="AC985" s="9"/>
      <c r="AD985" s="57"/>
      <c r="AE985" s="9"/>
      <c r="AF985" s="58"/>
      <c r="AG985" s="1"/>
    </row>
    <row r="986" spans="12:33" ht="12.75">
      <c r="L986" s="50"/>
      <c r="M986" s="51"/>
      <c r="N986" s="52"/>
      <c r="O986" s="53"/>
      <c r="P986" s="50"/>
      <c r="Q986" s="54"/>
      <c r="R986" s="55"/>
      <c r="S986" s="55"/>
      <c r="T986" s="55"/>
      <c r="U986" s="56"/>
      <c r="V986" s="55"/>
      <c r="Y986" s="9"/>
      <c r="AC986" s="9"/>
      <c r="AD986" s="57"/>
      <c r="AE986" s="9"/>
      <c r="AF986" s="58"/>
      <c r="AG986" s="1"/>
    </row>
    <row r="987" spans="12:33" ht="12.75">
      <c r="L987" s="50"/>
      <c r="M987" s="51"/>
      <c r="N987" s="52"/>
      <c r="O987" s="53"/>
      <c r="P987" s="50"/>
      <c r="Q987" s="54"/>
      <c r="R987" s="55"/>
      <c r="S987" s="55"/>
      <c r="T987" s="55"/>
      <c r="U987" s="56"/>
      <c r="V987" s="55"/>
      <c r="Y987" s="9"/>
      <c r="AC987" s="9"/>
      <c r="AD987" s="57"/>
      <c r="AE987" s="9"/>
      <c r="AF987" s="58"/>
      <c r="AG987" s="1"/>
    </row>
    <row r="988" spans="12:33" ht="12.75">
      <c r="L988" s="50"/>
      <c r="M988" s="51"/>
      <c r="N988" s="52"/>
      <c r="O988" s="53"/>
      <c r="P988" s="50"/>
      <c r="Q988" s="54"/>
      <c r="R988" s="55"/>
      <c r="S988" s="55"/>
      <c r="T988" s="55"/>
      <c r="U988" s="56"/>
      <c r="V988" s="55"/>
      <c r="Y988" s="9"/>
      <c r="AC988" s="9"/>
      <c r="AD988" s="57"/>
      <c r="AE988" s="9"/>
      <c r="AF988" s="58"/>
      <c r="AG988" s="1"/>
    </row>
    <row r="989" spans="12:33" ht="12.75">
      <c r="L989" s="50"/>
      <c r="M989" s="51"/>
      <c r="N989" s="52"/>
      <c r="O989" s="53"/>
      <c r="P989" s="50"/>
      <c r="Q989" s="54"/>
      <c r="R989" s="55"/>
      <c r="S989" s="55"/>
      <c r="T989" s="55"/>
      <c r="U989" s="56"/>
      <c r="V989" s="55"/>
      <c r="Y989" s="9"/>
      <c r="AC989" s="9"/>
      <c r="AD989" s="57"/>
      <c r="AE989" s="9"/>
      <c r="AF989" s="58"/>
      <c r="AG989" s="1"/>
    </row>
    <row r="990" spans="12:33" ht="12.75">
      <c r="L990" s="50"/>
      <c r="M990" s="51"/>
      <c r="N990" s="52"/>
      <c r="O990" s="53"/>
      <c r="P990" s="50"/>
      <c r="Q990" s="54"/>
      <c r="R990" s="55"/>
      <c r="S990" s="55"/>
      <c r="T990" s="55"/>
      <c r="U990" s="56"/>
      <c r="V990" s="55"/>
      <c r="Y990" s="9"/>
      <c r="AC990" s="9"/>
      <c r="AD990" s="57"/>
      <c r="AE990" s="9"/>
      <c r="AF990" s="58"/>
      <c r="AG990" s="1"/>
    </row>
    <row r="991" spans="12:33" ht="32.8" customHeight="1">
      <c r="L991" s="50"/>
      <c r="M991" s="51"/>
      <c r="N991" s="52"/>
      <c r="O991" s="53"/>
      <c r="P991" s="50"/>
      <c r="Q991" s="54"/>
      <c r="R991" s="55"/>
      <c r="S991" s="55"/>
      <c r="T991" s="55"/>
      <c r="U991" s="56"/>
      <c r="V991" s="55"/>
      <c r="Y991" s="9"/>
      <c r="AC991" s="9"/>
      <c r="AD991" s="57"/>
      <c r="AE991" s="9"/>
      <c r="AF991" s="58"/>
      <c r="AG991" s="1"/>
    </row>
    <row r="992" spans="12:33" ht="32.8" customHeight="1">
      <c r="L992" s="50"/>
      <c r="M992" s="51"/>
      <c r="N992" s="52"/>
      <c r="O992" s="53"/>
      <c r="P992" s="50"/>
      <c r="Q992" s="54"/>
      <c r="R992" s="55"/>
      <c r="S992" s="55"/>
      <c r="T992" s="55"/>
      <c r="U992" s="56"/>
      <c r="V992" s="55"/>
      <c r="Y992" s="9"/>
      <c r="AC992" s="9"/>
      <c r="AD992" s="57"/>
      <c r="AE992" s="9"/>
      <c r="AF992" s="58"/>
      <c r="AG992" s="1"/>
    </row>
    <row r="993" spans="12:33" ht="32.8" customHeight="1">
      <c r="L993" s="50"/>
      <c r="M993" s="51"/>
      <c r="N993" s="52"/>
      <c r="O993" s="53"/>
      <c r="P993" s="50"/>
      <c r="Q993" s="54"/>
      <c r="R993" s="55"/>
      <c r="S993" s="55"/>
      <c r="T993" s="55"/>
      <c r="U993" s="56"/>
      <c r="V993" s="55"/>
      <c r="Y993" s="9"/>
      <c r="AC993" s="9"/>
      <c r="AD993" s="57"/>
      <c r="AE993" s="9"/>
      <c r="AF993" s="58"/>
      <c r="AG993" s="1"/>
    </row>
    <row r="994" spans="12:33" ht="32.8" customHeight="1">
      <c r="L994" s="50"/>
      <c r="M994" s="51"/>
      <c r="N994" s="52"/>
      <c r="O994" s="53"/>
      <c r="P994" s="50"/>
      <c r="Q994" s="54"/>
      <c r="R994" s="55"/>
      <c r="S994" s="55"/>
      <c r="T994" s="55"/>
      <c r="U994" s="56"/>
      <c r="V994" s="55"/>
      <c r="Y994" s="9"/>
      <c r="AC994" s="9"/>
      <c r="AD994" s="57"/>
      <c r="AE994" s="9"/>
      <c r="AF994" s="58"/>
      <c r="AG994" s="1"/>
    </row>
    <row r="995" spans="12:33" ht="32.8" customHeight="1">
      <c r="L995" s="50"/>
      <c r="M995" s="51"/>
      <c r="N995" s="52"/>
      <c r="O995" s="53"/>
      <c r="P995" s="50"/>
      <c r="Q995" s="54"/>
      <c r="R995" s="55"/>
      <c r="S995" s="55"/>
      <c r="T995" s="55"/>
      <c r="U995" s="56"/>
      <c r="V995" s="55"/>
      <c r="Y995" s="9"/>
      <c r="AC995" s="9"/>
      <c r="AD995" s="57"/>
      <c r="AE995" s="9"/>
      <c r="AF995" s="58"/>
      <c r="AG995" s="1"/>
    </row>
    <row r="996" spans="12:33" ht="32.8" customHeight="1">
      <c r="L996" s="50"/>
      <c r="M996" s="51"/>
      <c r="N996" s="52"/>
      <c r="O996" s="53"/>
      <c r="P996" s="50"/>
      <c r="Q996" s="54"/>
      <c r="R996" s="55"/>
      <c r="S996" s="55"/>
      <c r="T996" s="55"/>
      <c r="U996" s="56"/>
      <c r="V996" s="55"/>
      <c r="Y996" s="9"/>
      <c r="AC996" s="9"/>
      <c r="AD996" s="57"/>
      <c r="AE996" s="9"/>
      <c r="AF996" s="58"/>
      <c r="AG996" s="1"/>
    </row>
    <row r="997" spans="12:33" ht="32.8" customHeight="1">
      <c r="L997" s="50"/>
      <c r="M997" s="51"/>
      <c r="N997" s="52"/>
      <c r="O997" s="53"/>
      <c r="P997" s="50"/>
      <c r="Q997" s="54"/>
      <c r="R997" s="55"/>
      <c r="S997" s="55"/>
      <c r="T997" s="55"/>
      <c r="U997" s="56"/>
      <c r="V997" s="55"/>
      <c r="Y997" s="9"/>
      <c r="AC997" s="9"/>
      <c r="AD997" s="57"/>
      <c r="AE997" s="9"/>
      <c r="AF997" s="58"/>
      <c r="AG997" s="1"/>
    </row>
    <row r="998" spans="12:33" ht="32.8" customHeight="1">
      <c r="L998" s="50"/>
      <c r="M998" s="51"/>
      <c r="N998" s="52"/>
      <c r="O998" s="53"/>
      <c r="P998" s="50"/>
      <c r="Q998" s="54"/>
      <c r="R998" s="55"/>
      <c r="S998" s="55"/>
      <c r="T998" s="55"/>
      <c r="U998" s="56"/>
      <c r="V998" s="55"/>
      <c r="Y998" s="9"/>
      <c r="AC998" s="9"/>
      <c r="AD998" s="57"/>
      <c r="AE998" s="9"/>
      <c r="AF998" s="58"/>
      <c r="AG998" s="1"/>
    </row>
    <row r="999" spans="12:33" ht="32.8" customHeight="1">
      <c r="L999" s="50"/>
      <c r="M999" s="51"/>
      <c r="N999" s="52"/>
      <c r="O999" s="53"/>
      <c r="P999" s="50"/>
      <c r="Q999" s="54"/>
      <c r="R999" s="55"/>
      <c r="S999" s="55"/>
      <c r="T999" s="55"/>
      <c r="U999" s="56"/>
      <c r="V999" s="55"/>
      <c r="Y999" s="9"/>
      <c r="AC999" s="9"/>
      <c r="AD999" s="57"/>
      <c r="AE999" s="9"/>
      <c r="AF999" s="58"/>
      <c r="AG999" s="1"/>
    </row>
    <row r="1000" spans="12:33" ht="32.8" customHeight="1">
      <c r="L1000" s="50"/>
      <c r="M1000" s="51"/>
      <c r="N1000" s="52"/>
      <c r="O1000" s="53"/>
      <c r="P1000" s="50"/>
      <c r="Q1000" s="54"/>
      <c r="R1000" s="55"/>
      <c r="S1000" s="55"/>
      <c r="T1000" s="55"/>
      <c r="U1000" s="56"/>
      <c r="V1000" s="55"/>
      <c r="Y1000" s="9"/>
      <c r="AC1000" s="9"/>
      <c r="AD1000" s="57"/>
      <c r="AE1000" s="9"/>
      <c r="AF1000" s="58"/>
      <c r="AG1000" s="1"/>
    </row>
    <row r="1001" spans="12:33" ht="32.8" customHeight="1">
      <c r="L1001" s="50"/>
      <c r="M1001" s="51"/>
      <c r="N1001" s="52"/>
      <c r="O1001" s="53"/>
      <c r="P1001" s="50"/>
      <c r="Q1001" s="54"/>
      <c r="R1001" s="55"/>
      <c r="S1001" s="55"/>
      <c r="T1001" s="55"/>
      <c r="U1001" s="56"/>
      <c r="V1001" s="55"/>
      <c r="Y1001" s="9"/>
      <c r="AC1001" s="9"/>
      <c r="AD1001" s="57"/>
      <c r="AE1001" s="9"/>
      <c r="AF1001" s="58"/>
      <c r="AG1001" s="1"/>
    </row>
    <row r="1002" spans="12:33" ht="32.8" customHeight="1">
      <c r="L1002" s="50"/>
      <c r="M1002" s="51"/>
      <c r="N1002" s="52"/>
      <c r="O1002" s="53"/>
      <c r="P1002" s="50"/>
      <c r="Q1002" s="54"/>
      <c r="R1002" s="55"/>
      <c r="S1002" s="55"/>
      <c r="T1002" s="55"/>
      <c r="U1002" s="56"/>
      <c r="V1002" s="55"/>
      <c r="Y1002" s="9"/>
      <c r="AC1002" s="9"/>
      <c r="AD1002" s="57"/>
      <c r="AE1002" s="9"/>
      <c r="AF1002" s="58"/>
      <c r="AG1002" s="1"/>
    </row>
    <row r="1003" spans="12:33" ht="32.8" customHeight="1">
      <c r="L1003" s="50"/>
      <c r="M1003" s="51"/>
      <c r="N1003" s="52"/>
      <c r="O1003" s="53"/>
      <c r="P1003" s="50"/>
      <c r="Q1003" s="54"/>
      <c r="R1003" s="55"/>
      <c r="S1003" s="55"/>
      <c r="T1003" s="55"/>
      <c r="U1003" s="56"/>
      <c r="V1003" s="55"/>
      <c r="Y1003" s="9"/>
      <c r="AC1003" s="9"/>
      <c r="AD1003" s="57"/>
      <c r="AE1003" s="9"/>
      <c r="AF1003" s="58"/>
      <c r="AG1003" s="1"/>
    </row>
    <row r="1004" spans="12:33" ht="32.8" customHeight="1">
      <c r="L1004" s="50"/>
      <c r="M1004" s="51"/>
      <c r="N1004" s="52"/>
      <c r="O1004" s="53"/>
      <c r="P1004" s="50"/>
      <c r="Q1004" s="54"/>
      <c r="R1004" s="55"/>
      <c r="S1004" s="55"/>
      <c r="T1004" s="55"/>
      <c r="U1004" s="56"/>
      <c r="V1004" s="55"/>
      <c r="Y1004" s="9"/>
      <c r="AC1004" s="9"/>
      <c r="AD1004" s="57"/>
      <c r="AE1004" s="9"/>
      <c r="AF1004" s="58"/>
      <c r="AG1004" s="1"/>
    </row>
    <row r="1005" spans="12:33" ht="32.8" customHeight="1">
      <c r="L1005" s="50"/>
      <c r="M1005" s="51"/>
      <c r="N1005" s="52"/>
      <c r="O1005" s="53"/>
      <c r="P1005" s="50"/>
      <c r="Q1005" s="54"/>
      <c r="R1005" s="55"/>
      <c r="S1005" s="55"/>
      <c r="T1005" s="55"/>
      <c r="U1005" s="56"/>
      <c r="V1005" s="55"/>
      <c r="Y1005" s="9"/>
      <c r="AC1005" s="9"/>
      <c r="AD1005" s="57"/>
      <c r="AE1005" s="9"/>
      <c r="AF1005" s="58"/>
      <c r="AG1005" s="1"/>
    </row>
    <row r="1006" spans="12:33" ht="32.8" customHeight="1">
      <c r="L1006" s="50"/>
      <c r="M1006" s="51"/>
      <c r="N1006" s="52"/>
      <c r="O1006" s="53"/>
      <c r="P1006" s="50"/>
      <c r="Q1006" s="54"/>
      <c r="R1006" s="55"/>
      <c r="S1006" s="55"/>
      <c r="T1006" s="55"/>
      <c r="U1006" s="56"/>
      <c r="V1006" s="55"/>
      <c r="Y1006" s="9"/>
      <c r="AC1006" s="9"/>
      <c r="AD1006" s="57"/>
      <c r="AE1006" s="9"/>
      <c r="AF1006" s="58"/>
      <c r="AG1006" s="1"/>
    </row>
    <row r="1007" spans="12:33" ht="32.8" customHeight="1">
      <c r="L1007" s="50"/>
      <c r="M1007" s="51"/>
      <c r="N1007" s="52"/>
      <c r="O1007" s="53"/>
      <c r="P1007" s="50"/>
      <c r="Q1007" s="54"/>
      <c r="R1007" s="55"/>
      <c r="S1007" s="55"/>
      <c r="T1007" s="55"/>
      <c r="U1007" s="56"/>
      <c r="V1007" s="55"/>
      <c r="Y1007" s="9"/>
      <c r="AC1007" s="9"/>
      <c r="AD1007" s="57"/>
      <c r="AE1007" s="9"/>
      <c r="AF1007" s="58"/>
      <c r="AG1007" s="1"/>
    </row>
    <row r="1008" spans="12:33" ht="32.8" customHeight="1">
      <c r="L1008" s="50"/>
      <c r="M1008" s="51"/>
      <c r="N1008" s="52"/>
      <c r="O1008" s="53"/>
      <c r="P1008" s="50"/>
      <c r="Q1008" s="54"/>
      <c r="R1008" s="55"/>
      <c r="S1008" s="55"/>
      <c r="T1008" s="55"/>
      <c r="U1008" s="56"/>
      <c r="V1008" s="55"/>
      <c r="Y1008" s="9"/>
      <c r="AC1008" s="9"/>
      <c r="AD1008" s="57"/>
      <c r="AE1008" s="9"/>
      <c r="AF1008" s="58"/>
      <c r="AG1008" s="1"/>
    </row>
    <row r="1009" spans="12:33" ht="32.8" customHeight="1">
      <c r="L1009" s="50"/>
      <c r="M1009" s="51"/>
      <c r="N1009" s="52"/>
      <c r="O1009" s="53"/>
      <c r="P1009" s="50"/>
      <c r="Q1009" s="54"/>
      <c r="R1009" s="55"/>
      <c r="S1009" s="55"/>
      <c r="T1009" s="55"/>
      <c r="U1009" s="56"/>
      <c r="V1009" s="55"/>
      <c r="Y1009" s="9"/>
      <c r="AC1009" s="9"/>
      <c r="AD1009" s="57"/>
      <c r="AE1009" s="9"/>
      <c r="AF1009" s="58"/>
      <c r="AG1009" s="1"/>
    </row>
    <row r="1010" spans="12:33" ht="32.8" customHeight="1">
      <c r="L1010" s="50"/>
      <c r="M1010" s="51"/>
      <c r="N1010" s="52"/>
      <c r="O1010" s="53"/>
      <c r="P1010" s="50"/>
      <c r="Q1010" s="54"/>
      <c r="R1010" s="55"/>
      <c r="S1010" s="55"/>
      <c r="T1010" s="55"/>
      <c r="U1010" s="56"/>
      <c r="V1010" s="55"/>
      <c r="Y1010" s="9"/>
      <c r="AC1010" s="9"/>
      <c r="AD1010" s="57"/>
      <c r="AE1010" s="9"/>
      <c r="AF1010" s="58"/>
      <c r="AG1010" s="1"/>
    </row>
    <row r="1011" spans="12:33" ht="32.8" customHeight="1">
      <c r="L1011" s="50"/>
      <c r="M1011" s="51"/>
      <c r="N1011" s="52"/>
      <c r="O1011" s="53"/>
      <c r="P1011" s="50"/>
      <c r="Q1011" s="54"/>
      <c r="R1011" s="55"/>
      <c r="S1011" s="55"/>
      <c r="T1011" s="55"/>
      <c r="U1011" s="56"/>
      <c r="V1011" s="55"/>
      <c r="Y1011" s="9"/>
      <c r="AC1011" s="9"/>
      <c r="AD1011" s="57"/>
      <c r="AE1011" s="9"/>
      <c r="AF1011" s="58"/>
      <c r="AG1011" s="1"/>
    </row>
    <row r="1012" spans="12:33" ht="32.8" customHeight="1">
      <c r="L1012" s="50"/>
      <c r="M1012" s="51"/>
      <c r="N1012" s="52"/>
      <c r="O1012" s="53"/>
      <c r="P1012" s="50"/>
      <c r="Q1012" s="54"/>
      <c r="R1012" s="55"/>
      <c r="S1012" s="55"/>
      <c r="T1012" s="55"/>
      <c r="U1012" s="56"/>
      <c r="V1012" s="55"/>
      <c r="Y1012" s="9"/>
      <c r="AC1012" s="9"/>
      <c r="AD1012" s="57"/>
      <c r="AE1012" s="9"/>
      <c r="AF1012" s="58"/>
      <c r="AG1012" s="1"/>
    </row>
    <row r="1013" spans="12:33" ht="32.8" customHeight="1">
      <c r="L1013" s="50"/>
      <c r="M1013" s="51"/>
      <c r="N1013" s="52"/>
      <c r="O1013" s="53"/>
      <c r="P1013" s="50"/>
      <c r="Q1013" s="54"/>
      <c r="R1013" s="55"/>
      <c r="S1013" s="55"/>
      <c r="T1013" s="55"/>
      <c r="U1013" s="56"/>
      <c r="V1013" s="55"/>
      <c r="Y1013" s="9"/>
      <c r="AC1013" s="9"/>
      <c r="AD1013" s="57"/>
      <c r="AE1013" s="9"/>
      <c r="AF1013" s="58"/>
      <c r="AG1013" s="1"/>
    </row>
    <row r="1014" spans="12:33" ht="32.8" customHeight="1">
      <c r="L1014" s="50"/>
      <c r="M1014" s="51"/>
      <c r="N1014" s="52"/>
      <c r="O1014" s="53"/>
      <c r="P1014" s="50"/>
      <c r="Q1014" s="54"/>
      <c r="R1014" s="55"/>
      <c r="S1014" s="55"/>
      <c r="T1014" s="55"/>
      <c r="U1014" s="56"/>
      <c r="V1014" s="55"/>
      <c r="Y1014" s="9"/>
      <c r="AC1014" s="9"/>
      <c r="AD1014" s="57"/>
      <c r="AE1014" s="9"/>
      <c r="AF1014" s="58"/>
      <c r="AG1014" s="1"/>
    </row>
    <row r="1015" spans="12:33" ht="32.8" customHeight="1">
      <c r="L1015" s="50"/>
      <c r="M1015" s="51"/>
      <c r="N1015" s="52"/>
      <c r="O1015" s="53"/>
      <c r="P1015" s="50"/>
      <c r="Q1015" s="54"/>
      <c r="R1015" s="55"/>
      <c r="S1015" s="55"/>
      <c r="T1015" s="55"/>
      <c r="U1015" s="56"/>
      <c r="V1015" s="55"/>
      <c r="Y1015" s="9"/>
      <c r="AC1015" s="9"/>
      <c r="AD1015" s="57"/>
      <c r="AE1015" s="9"/>
      <c r="AF1015" s="58"/>
      <c r="AG1015" s="1"/>
    </row>
    <row r="1016" spans="12:33" ht="32.8" customHeight="1">
      <c r="L1016" s="50"/>
      <c r="M1016" s="51"/>
      <c r="N1016" s="52"/>
      <c r="O1016" s="53"/>
      <c r="P1016" s="50"/>
      <c r="Q1016" s="54"/>
      <c r="R1016" s="55"/>
      <c r="S1016" s="55"/>
      <c r="T1016" s="55"/>
      <c r="U1016" s="56"/>
      <c r="V1016" s="55"/>
      <c r="Y1016" s="9"/>
      <c r="AC1016" s="9"/>
      <c r="AD1016" s="57"/>
      <c r="AE1016" s="9"/>
      <c r="AF1016" s="58"/>
      <c r="AG1016" s="1"/>
    </row>
    <row r="1017" spans="12:33" ht="32.8" customHeight="1">
      <c r="L1017" s="50"/>
      <c r="M1017" s="51"/>
      <c r="N1017" s="52"/>
      <c r="O1017" s="53"/>
      <c r="P1017" s="50"/>
      <c r="Q1017" s="54"/>
      <c r="R1017" s="55"/>
      <c r="S1017" s="55"/>
      <c r="T1017" s="55"/>
      <c r="U1017" s="56"/>
      <c r="V1017" s="55"/>
      <c r="Y1017" s="9"/>
      <c r="AC1017" s="9"/>
      <c r="AD1017" s="57"/>
      <c r="AE1017" s="9"/>
      <c r="AF1017" s="58"/>
      <c r="AG1017" s="1"/>
    </row>
    <row r="1018" spans="12:33" ht="32.8" customHeight="1">
      <c r="L1018" s="50"/>
      <c r="M1018" s="51"/>
      <c r="N1018" s="52"/>
      <c r="O1018" s="53"/>
      <c r="P1018" s="50"/>
      <c r="Q1018" s="54"/>
      <c r="R1018" s="55"/>
      <c r="S1018" s="55"/>
      <c r="T1018" s="55"/>
      <c r="U1018" s="56"/>
      <c r="V1018" s="55"/>
      <c r="Y1018" s="9"/>
      <c r="AC1018" s="9"/>
      <c r="AD1018" s="57"/>
      <c r="AE1018" s="9"/>
      <c r="AF1018" s="58"/>
      <c r="AG1018" s="1"/>
    </row>
    <row r="1019" spans="12:33" ht="32.8" customHeight="1">
      <c r="L1019" s="50"/>
      <c r="M1019" s="51"/>
      <c r="N1019" s="52"/>
      <c r="O1019" s="53"/>
      <c r="P1019" s="50"/>
      <c r="Q1019" s="54"/>
      <c r="R1019" s="55"/>
      <c r="S1019" s="55"/>
      <c r="T1019" s="55"/>
      <c r="U1019" s="56"/>
      <c r="V1019" s="55"/>
      <c r="Y1019" s="9"/>
      <c r="AC1019" s="9"/>
      <c r="AD1019" s="57"/>
      <c r="AE1019" s="9"/>
      <c r="AF1019" s="58"/>
      <c r="AG1019" s="1"/>
    </row>
    <row r="1020" spans="12:33" ht="32.8" customHeight="1">
      <c r="L1020" s="50"/>
      <c r="M1020" s="51"/>
      <c r="N1020" s="52"/>
      <c r="O1020" s="53"/>
      <c r="P1020" s="50"/>
      <c r="Q1020" s="54"/>
      <c r="R1020" s="55"/>
      <c r="S1020" s="55"/>
      <c r="T1020" s="55"/>
      <c r="U1020" s="56"/>
      <c r="V1020" s="55"/>
      <c r="Y1020" s="9"/>
      <c r="AC1020" s="9"/>
      <c r="AD1020" s="57"/>
      <c r="AE1020" s="9"/>
      <c r="AF1020" s="58"/>
      <c r="AG1020" s="1"/>
    </row>
    <row r="1021" spans="12:33" ht="32.8" customHeight="1">
      <c r="L1021" s="50"/>
      <c r="M1021" s="51"/>
      <c r="N1021" s="52"/>
      <c r="O1021" s="53"/>
      <c r="P1021" s="50"/>
      <c r="Q1021" s="54"/>
      <c r="R1021" s="55"/>
      <c r="S1021" s="55"/>
      <c r="T1021" s="55"/>
      <c r="U1021" s="56"/>
      <c r="V1021" s="55"/>
      <c r="Y1021" s="9"/>
      <c r="AC1021" s="9"/>
      <c r="AD1021" s="57"/>
      <c r="AE1021" s="9"/>
      <c r="AF1021" s="58"/>
      <c r="AG1021" s="1"/>
    </row>
    <row r="1022" spans="12:33" ht="32.8" customHeight="1">
      <c r="L1022" s="50"/>
      <c r="M1022" s="51"/>
      <c r="N1022" s="52"/>
      <c r="O1022" s="53"/>
      <c r="P1022" s="50"/>
      <c r="Q1022" s="54"/>
      <c r="R1022" s="55"/>
      <c r="S1022" s="55"/>
      <c r="T1022" s="55"/>
      <c r="U1022" s="56"/>
      <c r="V1022" s="55"/>
      <c r="Y1022" s="9"/>
      <c r="AC1022" s="9"/>
      <c r="AD1022" s="57"/>
      <c r="AE1022" s="9"/>
      <c r="AF1022" s="58"/>
      <c r="AG1022" s="1"/>
    </row>
    <row r="1023" spans="12:33" ht="32.8" customHeight="1">
      <c r="L1023" s="50"/>
      <c r="M1023" s="51"/>
      <c r="N1023" s="52"/>
      <c r="O1023" s="53"/>
      <c r="P1023" s="50"/>
      <c r="Q1023" s="54"/>
      <c r="R1023" s="55"/>
      <c r="S1023" s="55"/>
      <c r="T1023" s="55"/>
      <c r="U1023" s="56"/>
      <c r="V1023" s="55"/>
      <c r="Y1023" s="9"/>
      <c r="AC1023" s="9"/>
      <c r="AD1023" s="57"/>
      <c r="AE1023" s="9"/>
      <c r="AF1023" s="58"/>
      <c r="AG1023" s="1"/>
    </row>
    <row r="1024" spans="12:33" ht="32.8" customHeight="1">
      <c r="L1024" s="50"/>
      <c r="M1024" s="51"/>
      <c r="N1024" s="52"/>
      <c r="O1024" s="53"/>
      <c r="P1024" s="50"/>
      <c r="Q1024" s="54"/>
      <c r="R1024" s="55"/>
      <c r="S1024" s="55"/>
      <c r="T1024" s="55"/>
      <c r="U1024" s="56"/>
      <c r="V1024" s="55"/>
      <c r="Y1024" s="9"/>
      <c r="AC1024" s="9"/>
      <c r="AD1024" s="57"/>
      <c r="AE1024" s="9"/>
      <c r="AF1024" s="58"/>
      <c r="AG1024" s="1"/>
    </row>
    <row r="1025" spans="12:33" ht="32.8" customHeight="1">
      <c r="L1025" s="50"/>
      <c r="M1025" s="51"/>
      <c r="N1025" s="52"/>
      <c r="O1025" s="53"/>
      <c r="P1025" s="50"/>
      <c r="Q1025" s="54"/>
      <c r="R1025" s="55"/>
      <c r="S1025" s="55"/>
      <c r="T1025" s="55"/>
      <c r="U1025" s="56"/>
      <c r="V1025" s="55"/>
      <c r="Y1025" s="9"/>
      <c r="AC1025" s="9"/>
      <c r="AD1025" s="57"/>
      <c r="AE1025" s="9"/>
      <c r="AF1025" s="58"/>
      <c r="AG1025" s="1"/>
    </row>
    <row r="1026" spans="12:33" ht="32.8" customHeight="1">
      <c r="L1026" s="50"/>
      <c r="M1026" s="51"/>
      <c r="N1026" s="52"/>
      <c r="O1026" s="53"/>
      <c r="P1026" s="50"/>
      <c r="Q1026" s="54"/>
      <c r="R1026" s="55"/>
      <c r="S1026" s="55"/>
      <c r="T1026" s="55"/>
      <c r="U1026" s="56"/>
      <c r="V1026" s="55"/>
      <c r="Y1026" s="9"/>
      <c r="AC1026" s="9"/>
      <c r="AD1026" s="57"/>
      <c r="AE1026" s="9"/>
      <c r="AF1026" s="58"/>
      <c r="AG1026" s="1"/>
    </row>
    <row r="1027" spans="12:33" ht="32.8" customHeight="1">
      <c r="L1027" s="50"/>
      <c r="M1027" s="51"/>
      <c r="N1027" s="52"/>
      <c r="O1027" s="53"/>
      <c r="P1027" s="50"/>
      <c r="Q1027" s="54"/>
      <c r="R1027" s="55"/>
      <c r="S1027" s="55"/>
      <c r="T1027" s="55"/>
      <c r="U1027" s="56"/>
      <c r="V1027" s="55"/>
      <c r="Y1027" s="9"/>
      <c r="AC1027" s="9"/>
      <c r="AD1027" s="57"/>
      <c r="AE1027" s="9"/>
      <c r="AF1027" s="58"/>
      <c r="AG1027" s="1"/>
    </row>
    <row r="1028" spans="12:33" ht="32.8" customHeight="1">
      <c r="L1028" s="50"/>
      <c r="M1028" s="51"/>
      <c r="N1028" s="52"/>
      <c r="O1028" s="53"/>
      <c r="P1028" s="50"/>
      <c r="Q1028" s="54"/>
      <c r="R1028" s="55"/>
      <c r="S1028" s="55"/>
      <c r="T1028" s="55"/>
      <c r="U1028" s="56"/>
      <c r="V1028" s="55"/>
      <c r="Y1028" s="9"/>
      <c r="AC1028" s="9"/>
      <c r="AD1028" s="57"/>
      <c r="AE1028" s="9"/>
      <c r="AF1028" s="58"/>
      <c r="AG1028" s="1"/>
    </row>
    <row r="1029" spans="12:33" ht="32.8" customHeight="1">
      <c r="L1029" s="50"/>
      <c r="M1029" s="51"/>
      <c r="N1029" s="52"/>
      <c r="O1029" s="53"/>
      <c r="P1029" s="50"/>
      <c r="Q1029" s="54"/>
      <c r="R1029" s="55"/>
      <c r="S1029" s="55"/>
      <c r="T1029" s="55"/>
      <c r="U1029" s="56"/>
      <c r="V1029" s="55"/>
      <c r="Y1029" s="9"/>
      <c r="AC1029" s="9"/>
      <c r="AD1029" s="57"/>
      <c r="AE1029" s="9"/>
      <c r="AF1029" s="58"/>
      <c r="AG1029" s="1"/>
    </row>
    <row r="1030" spans="12:33" ht="32.8" customHeight="1">
      <c r="L1030" s="50"/>
      <c r="M1030" s="51"/>
      <c r="N1030" s="52"/>
      <c r="O1030" s="53"/>
      <c r="P1030" s="50"/>
      <c r="Q1030" s="54"/>
      <c r="R1030" s="55"/>
      <c r="S1030" s="55"/>
      <c r="T1030" s="55"/>
      <c r="U1030" s="56"/>
      <c r="V1030" s="55"/>
      <c r="Y1030" s="9"/>
      <c r="AC1030" s="9"/>
      <c r="AD1030" s="57"/>
      <c r="AE1030" s="9"/>
      <c r="AF1030" s="58"/>
      <c r="AG1030" s="1"/>
    </row>
    <row r="1031" spans="12:33" ht="32.8" customHeight="1">
      <c r="L1031" s="50"/>
      <c r="M1031" s="51"/>
      <c r="N1031" s="52"/>
      <c r="O1031" s="53"/>
      <c r="P1031" s="50"/>
      <c r="Q1031" s="54"/>
      <c r="R1031" s="55"/>
      <c r="S1031" s="55"/>
      <c r="T1031" s="55"/>
      <c r="U1031" s="56"/>
      <c r="V1031" s="55"/>
      <c r="Y1031" s="9"/>
      <c r="AC1031" s="9"/>
      <c r="AD1031" s="57"/>
      <c r="AE1031" s="9"/>
      <c r="AF1031" s="58"/>
      <c r="AG1031" s="1"/>
    </row>
    <row r="1032" spans="12:33" ht="32.8" customHeight="1">
      <c r="L1032" s="50"/>
      <c r="M1032" s="51"/>
      <c r="N1032" s="52"/>
      <c r="O1032" s="53"/>
      <c r="P1032" s="50"/>
      <c r="Q1032" s="54"/>
      <c r="R1032" s="55"/>
      <c r="S1032" s="55"/>
      <c r="T1032" s="55"/>
      <c r="U1032" s="56"/>
      <c r="V1032" s="55"/>
      <c r="Y1032" s="9"/>
      <c r="AC1032" s="9"/>
      <c r="AD1032" s="57"/>
      <c r="AE1032" s="9"/>
      <c r="AF1032" s="58"/>
      <c r="AG1032" s="1"/>
    </row>
    <row r="1033" spans="12:33" ht="32.8" customHeight="1">
      <c r="L1033" s="50"/>
      <c r="M1033" s="51"/>
      <c r="N1033" s="52"/>
      <c r="O1033" s="53"/>
      <c r="P1033" s="50"/>
      <c r="Q1033" s="54"/>
      <c r="R1033" s="55"/>
      <c r="S1033" s="55"/>
      <c r="T1033" s="55"/>
      <c r="U1033" s="56"/>
      <c r="V1033" s="55"/>
      <c r="Y1033" s="9"/>
      <c r="AC1033" s="9"/>
      <c r="AD1033" s="57"/>
      <c r="AE1033" s="9"/>
      <c r="AF1033" s="58"/>
      <c r="AG1033" s="1"/>
    </row>
    <row r="1034" spans="12:33" ht="32.8" customHeight="1">
      <c r="L1034" s="50"/>
      <c r="M1034" s="51"/>
      <c r="N1034" s="52"/>
      <c r="O1034" s="53"/>
      <c r="P1034" s="50"/>
      <c r="Q1034" s="54"/>
      <c r="R1034" s="55"/>
      <c r="S1034" s="55"/>
      <c r="T1034" s="55"/>
      <c r="U1034" s="56"/>
      <c r="V1034" s="55"/>
      <c r="Y1034" s="9"/>
      <c r="AC1034" s="9"/>
      <c r="AD1034" s="57"/>
      <c r="AE1034" s="9"/>
      <c r="AF1034" s="58"/>
      <c r="AG1034" s="1"/>
    </row>
    <row r="1035" spans="12:33" ht="32.8" customHeight="1">
      <c r="L1035" s="50"/>
      <c r="M1035" s="51"/>
      <c r="N1035" s="52"/>
      <c r="O1035" s="53"/>
      <c r="P1035" s="50"/>
      <c r="Q1035" s="54"/>
      <c r="R1035" s="55"/>
      <c r="S1035" s="55"/>
      <c r="T1035" s="55"/>
      <c r="U1035" s="56"/>
      <c r="V1035" s="55"/>
      <c r="Y1035" s="9"/>
      <c r="AC1035" s="9"/>
      <c r="AD1035" s="57"/>
      <c r="AE1035" s="9"/>
      <c r="AF1035" s="58"/>
      <c r="AG1035" s="1"/>
    </row>
    <row r="1036" spans="12:33" ht="32.8" customHeight="1">
      <c r="L1036" s="50"/>
      <c r="M1036" s="51"/>
      <c r="N1036" s="52"/>
      <c r="O1036" s="53"/>
      <c r="P1036" s="50"/>
      <c r="Q1036" s="54"/>
      <c r="R1036" s="55"/>
      <c r="S1036" s="55"/>
      <c r="T1036" s="55"/>
      <c r="U1036" s="56"/>
      <c r="V1036" s="55"/>
      <c r="Y1036" s="9"/>
      <c r="AC1036" s="9"/>
      <c r="AD1036" s="57"/>
      <c r="AE1036" s="9"/>
      <c r="AF1036" s="58"/>
      <c r="AG1036" s="1"/>
    </row>
    <row r="1037" spans="12:33" ht="32.8" customHeight="1">
      <c r="L1037" s="50"/>
      <c r="M1037" s="51"/>
      <c r="N1037" s="52"/>
      <c r="O1037" s="53"/>
      <c r="P1037" s="50"/>
      <c r="Q1037" s="54"/>
      <c r="R1037" s="55"/>
      <c r="S1037" s="55"/>
      <c r="T1037" s="55"/>
      <c r="U1037" s="56"/>
      <c r="V1037" s="55"/>
      <c r="Y1037" s="9"/>
      <c r="AC1037" s="9"/>
      <c r="AD1037" s="57"/>
      <c r="AE1037" s="9"/>
      <c r="AF1037" s="58"/>
      <c r="AG1037" s="1"/>
    </row>
    <row r="1038" spans="12:33" ht="32.8" customHeight="1">
      <c r="L1038" s="50"/>
      <c r="M1038" s="51"/>
      <c r="N1038" s="52"/>
      <c r="O1038" s="53"/>
      <c r="P1038" s="50"/>
      <c r="Q1038" s="54"/>
      <c r="R1038" s="55"/>
      <c r="S1038" s="55"/>
      <c r="T1038" s="55"/>
      <c r="U1038" s="56"/>
      <c r="V1038" s="55"/>
      <c r="Y1038" s="9"/>
      <c r="AC1038" s="9"/>
      <c r="AD1038" s="57"/>
      <c r="AE1038" s="9"/>
      <c r="AF1038" s="58"/>
      <c r="AG1038" s="1"/>
    </row>
    <row r="1039" spans="12:33" ht="32.8" customHeight="1">
      <c r="L1039" s="50"/>
      <c r="M1039" s="51"/>
      <c r="N1039" s="52"/>
      <c r="O1039" s="53"/>
      <c r="P1039" s="50"/>
      <c r="Q1039" s="54"/>
      <c r="R1039" s="55"/>
      <c r="S1039" s="55"/>
      <c r="T1039" s="55"/>
      <c r="U1039" s="56"/>
      <c r="V1039" s="55"/>
      <c r="Y1039" s="9"/>
      <c r="AC1039" s="9"/>
      <c r="AD1039" s="57"/>
      <c r="AE1039" s="9"/>
      <c r="AF1039" s="58"/>
      <c r="AG1039" s="1"/>
    </row>
  </sheetData>
  <sheetProtection selectLockedCells="1" selectUnlockedCells="1"/>
  <pageMargins left="0.7875" right="0.7875" top="1.025" bottom="1.025" header="0.7875" footer="0.7875"/>
  <pageSetup firstPageNumber="1" useFirstPageNumber="1" horizontalDpi="300" verticalDpi="300" orientation="portrait" paperSize="1"/>
  <headerFooter alignWithMargins="0">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1e7ba8db-82ad-46b5-af09-955cd5a45895}">
  <dimension ref="A1"/>
  <sheetViews>
    <sheetView workbookViewId="0" topLeftCell="A1">
      <selection pane="topLeft" activeCell="A1" sqref="A1"/>
    </sheetView>
  </sheetViews>
  <sheetFormatPr defaultRowHeight="12.75"/>
  <cols>
    <col min="1" max="16384" width="11.5714285714286"/>
  </cols>
  <sheetData/>
  <sheetProtection selectLockedCells="1" selectUnlockedCells="1"/>
  <pageMargins left="0.7875" right="0.7875" top="1.025" bottom="1.025" header="0.7875" footer="0.7875"/>
  <pageSetup horizontalDpi="300" verticalDpi="300" orientation="portrait" paperSize="1"/>
  <headerFooter alignWithMargins="0">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e426a6b-acbc-4550-b253-b4910cb8f6a3}">
  <dimension ref="A1"/>
  <sheetViews>
    <sheetView workbookViewId="0" topLeftCell="A1">
      <selection pane="topLeft" activeCell="A1" sqref="A1"/>
    </sheetView>
  </sheetViews>
  <sheetFormatPr defaultRowHeight="12.75"/>
  <cols>
    <col min="1" max="16384" width="11.5714285714286"/>
  </cols>
  <sheetData/>
  <sheetProtection selectLockedCells="1" selectUnlockedCells="1"/>
  <pageMargins left="0.7875" right="0.7875" top="1.025" bottom="1.025" header="0.7875" footer="0.7875"/>
  <pageSetup horizontalDpi="300" verticalDpi="300" orientation="portrait" paperSize="1"/>
  <headerFooter alignWithMargins="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DocSecurity>0</DocSecurity>
  <Template/>
  <Manager/>
  <Company/>
  <TotalTime>4103018</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Expanded Endocytic Model Nutrient Spreadsheet</dc:title>
  <dc:subject>Supplementary material for "A metabolic anomaly permits an expanded endocytic model of nutrient absorption"</dc:subject>
  <dc:creator/>
  <cp:keywords>endocytosis, nutrition</cp:keywords>
  <dc:description>This nutrient calculation spreadsheet (supplemental materials #1) is used to calculate the amount of nutrient in each of the pills I use. The form in which I receive the nutrient is always referred to as the 'pure' batch, even if the material is not actually pure. After the pure batch there may be between 0 and 3 dilutions in order to get to the working batch. The 1st dilution of the pure material is always referred to as the 'original batch'. This can constitute several different forms: The pure nutrient is a solid that is diluted with starch; The pure nutrient is a liquid that is mixed with starch, then dried and crushed; The pure nutrient is a liquid that is is mixed with couscous (due to unwanted effects from mixing with starch), then dried and crushed; The pure nutrient is a metal that is placed in an mildly acidic solution, after which the solution is mixed with starch or couscous and then dried and crushed.
The batch that is used for daily purposes is referred to as the working batch. The working batch may be the same as the original or (more rarely) the pure batch. Most of the time there is a batch between the original batch and the working batch, which is referred to as the master batch. Very rarely there is a dilution between the master batch and the working batch, which is referred to as the step-down batch. Thus from the pure product to the working material there may be 0, 1, 2, or 3 dilutions. In the spreadsheet each dilution is placed into its own color-coded zone, with the pure, original, master, and working batches colored white, green, yellow, and grey respectively. 
Several materials are derived from natural sources. In these cases the quantity is denoted as 'AU', which stands for Arbitrary Unit. Each AU has a note explaining what the AU denotes. 
The pill creation system is based on a principle of expediency that utilizes a hemispherical 1/8 tsp measuring spoon—which is to say that measuring out a full 1/8 tsp of a working batch will provide enough material for 32 pills. A similar system is used to create dilutions. For measuring starch for each of the dilutions a specific teaspoon named the 'red teaspoon' is frequently used. This teaspoon is also used to measure out amino acids and other nutrients when the quantities are large. The implement that is actually used for these measurements, the 'red teaspoon' is not a full teaspoon (5 mL) but is only 4.2 mL, thus in the spreadsheet the red teaspoon is shown as providing 2.7g starch, instead of the full 3.2g starch as would be expected. Similarly, when the red teaspoon is used to measure out amino acids, or other nutrients that are used in large quantities, the discrepancy can be seen to be accounted for in the spreadsheet. 
Within the green zone (original batch), yellow zone (master batch), and grey zone (working batch) a white cell represents a quantity that is user input, which is to say that it represents either a specific number of either 1/8 teaspoons or red teaspoons, or else it represents a specific mass that has been weighed. A colored cell on the other hand represents a calculated quantity that is derived from the inputs in the white cells. A lightened cell (light green or light yellow) represents a quantity that is either a direct carryover from a previous dilution, or else a calculated estimation that is derived from the density of the previous dilution in combination with starch (which is .400g per 1/8 tsp), or a direct measurement of the batch.
Several pill regimes have fatty acid components. For these linoleic acid is derived from chicken fat and α-linolenic acid is derived from canola oil, the latter of which also contains small amounts of linoleic acid. Coconut oil, which contains neither in appreciable quantities, is used as a filler. 
Usually each pill grouping is based around a solitary coenzyme. There are several pill groupings however in which coenzymes are combined, which is done to minimize the 'collateral disruption' caused by the strictly elemental absorption pathway. Examples of this are Ra, U, Ni, Cu, In, etc... Since only one Biotin regime can be taken each day, at the end of the day, these groupings with multiple coenzymes are frequently seen in those regimes. 
The pills follow four different schemas, which are typically based on the length of the time-delays seen from the denaturation profiles. Most pills are formulated in batches of 32 pills such that 1 pill is taken every tridiem.The multi-elemental pill is formulated in batches of 32 pills, three of which are taken every tridiem. This is a historic holdover from the time when a single pill was taken each day. The bioflavonoids are formulated in batches of 32 pills, one of which is taken every day. Most of the anionic pills are formulated in batches of 32 pills, one of which is taken every bidiem (ideally). 
This worksheet was the product of several decades evolution, there's likely to be glitches in various places. Original file is OpenOffice 4.1.0 sxc file.
</dc:description>
  <dcterms:created xsi:type="dcterms:W3CDTF">2007-10-20T19:29:32Z</dcterms:created>
  <dcterms:modified xsi:type="dcterms:W3CDTF">2025-01-03T01:10:22Z</dcterms:modified>
  <cp:category/>
  <cp:revision>2678</cp:revision>
</cp:coreProperties>
</file>